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45" windowWidth="14175" windowHeight="12435"/>
  </bookViews>
  <sheets>
    <sheet name="Сумма АЧР" sheetId="8" r:id="rId1"/>
    <sheet name="Совм. АЧР-1-АЧР-2" sheetId="7" r:id="rId2"/>
    <sheet name="Свод" sheetId="6" r:id="rId3"/>
    <sheet name="ВЭС, ВПМЭС" sheetId="2" r:id="rId4"/>
    <sheet name="ЧЭС, ВПМЭС" sheetId="1" r:id="rId5"/>
    <sheet name="ВУЭС" sheetId="3" r:id="rId6"/>
    <sheet name="ТЭС" sheetId="4" r:id="rId7"/>
    <sheet name="КЭС" sheetId="5" r:id="rId8"/>
    <sheet name="ЧАПВ" sheetId="9" state="hidden" r:id="rId9"/>
    <sheet name="коды ВЭ" sheetId="10" r:id="rId10"/>
  </sheets>
  <definedNames>
    <definedName name="_xlnm._FilterDatabase" localSheetId="0" hidden="1">'Сумма АЧР'!$A$5:$F$28</definedName>
    <definedName name="_xlnm.Print_Titles" localSheetId="5">ВУЭС!$6:$8</definedName>
    <definedName name="_xlnm.Print_Titles" localSheetId="3">'ВЭС, ВПМЭС'!$7:$8</definedName>
    <definedName name="_xlnm.Print_Titles" localSheetId="7">КЭС!$6:$8</definedName>
    <definedName name="_xlnm.Print_Titles" localSheetId="6">ТЭС!$6:$8</definedName>
    <definedName name="_xlnm.Print_Titles" localSheetId="4">'ЧЭС, ВПМЭС'!$6:$8</definedName>
    <definedName name="_xlnm.Print_Area" localSheetId="5">ВУЭС!$A$1:$Z$21</definedName>
    <definedName name="_xlnm.Print_Area" localSheetId="3">'ВЭС, ВПМЭС'!$A$1:$Z$81</definedName>
    <definedName name="_xlnm.Print_Area" localSheetId="7">КЭС!$A$1:$Z$34</definedName>
    <definedName name="_xlnm.Print_Area" localSheetId="2">Свод!$A$1:$M$18</definedName>
    <definedName name="_xlnm.Print_Area" localSheetId="1">'Совм. АЧР-1-АЧР-2'!$A$1:$AT$34</definedName>
    <definedName name="_xlnm.Print_Area" localSheetId="0">'Сумма АЧР'!$A$1:$E$28</definedName>
    <definedName name="_xlnm.Print_Area" localSheetId="6">ТЭС!$A$1:$Z$25</definedName>
    <definedName name="_xlnm.Print_Area" localSheetId="8">ЧАПВ!$A$1:$CD$35</definedName>
    <definedName name="_xlnm.Print_Area" localSheetId="4">'ЧЭС, ВПМЭС'!$A$1:$Z$69</definedName>
  </definedNames>
  <calcPr calcId="145621" fullPrecision="0"/>
</workbook>
</file>

<file path=xl/calcChain.xml><?xml version="1.0" encoding="utf-8"?>
<calcChain xmlns="http://schemas.openxmlformats.org/spreadsheetml/2006/main">
  <c r="D30" i="8" l="1"/>
  <c r="E30" i="8" s="1"/>
  <c r="D31" i="8"/>
  <c r="E31" i="8" s="1"/>
  <c r="C32" i="8"/>
  <c r="D32" i="8" s="1"/>
  <c r="D33" i="8"/>
  <c r="C36" i="8"/>
  <c r="Z22" i="4" l="1"/>
  <c r="C10" i="8" l="1"/>
  <c r="E10" i="8"/>
  <c r="G106" i="1" l="1"/>
  <c r="H106" i="1"/>
  <c r="F106" i="1"/>
  <c r="S104" i="1" l="1"/>
  <c r="T104" i="1"/>
  <c r="R104" i="1"/>
  <c r="S103" i="1" l="1"/>
  <c r="T103" i="1"/>
  <c r="R103" i="1"/>
  <c r="K23" i="6" l="1"/>
  <c r="G32" i="6"/>
  <c r="G31" i="6"/>
  <c r="J29" i="6"/>
  <c r="J30" i="6" s="1"/>
  <c r="H29" i="6"/>
  <c r="H30" i="6" s="1"/>
  <c r="I29" i="6"/>
  <c r="I30" i="6" s="1"/>
  <c r="I31" i="6" l="1"/>
  <c r="I32" i="6"/>
  <c r="H32" i="6"/>
  <c r="H31" i="6"/>
  <c r="J32" i="6"/>
  <c r="J31" i="6"/>
  <c r="H46" i="1"/>
  <c r="F46" i="1"/>
  <c r="F56" i="1"/>
  <c r="H56" i="1"/>
  <c r="R66" i="1" l="1"/>
  <c r="S66" i="1"/>
  <c r="T66" i="1"/>
  <c r="G103" i="1"/>
  <c r="H103" i="1"/>
  <c r="F103" i="1"/>
  <c r="H54" i="1" l="1"/>
  <c r="G54" i="1"/>
  <c r="F54" i="1"/>
  <c r="G32" i="1"/>
  <c r="F32" i="1"/>
  <c r="H28" i="1"/>
  <c r="G28" i="1"/>
  <c r="F28" i="1"/>
  <c r="F104" i="1" s="1"/>
  <c r="H104" i="1" l="1"/>
  <c r="H66" i="1"/>
  <c r="G104" i="1"/>
  <c r="G66" i="1"/>
  <c r="J96" i="1"/>
  <c r="J95" i="1"/>
  <c r="M43" i="9" l="1"/>
  <c r="N43" i="9"/>
  <c r="M47" i="9"/>
  <c r="N47" i="9"/>
  <c r="M48" i="9"/>
  <c r="N48" i="9"/>
  <c r="H18" i="6"/>
  <c r="C38" i="7" l="1"/>
  <c r="D38" i="7"/>
  <c r="C40" i="7"/>
  <c r="D40" i="7"/>
  <c r="C45" i="7"/>
  <c r="D45" i="7"/>
  <c r="C47" i="7"/>
  <c r="D47" i="7"/>
  <c r="C50" i="7"/>
  <c r="D50" i="7"/>
  <c r="C54" i="7"/>
  <c r="D54" i="7"/>
  <c r="O38" i="7"/>
  <c r="P38" i="7"/>
  <c r="O39" i="7"/>
  <c r="P39" i="7"/>
  <c r="O44" i="7"/>
  <c r="P44" i="7"/>
  <c r="O46" i="7"/>
  <c r="P46" i="7"/>
  <c r="O50" i="7"/>
  <c r="P50" i="7"/>
  <c r="O55" i="7"/>
  <c r="P55" i="7"/>
  <c r="O62" i="7"/>
  <c r="P62" i="7"/>
  <c r="V39" i="7"/>
  <c r="W39" i="7"/>
  <c r="V44" i="7"/>
  <c r="W44" i="7"/>
  <c r="AA49" i="7"/>
  <c r="AB49" i="7"/>
  <c r="AA41" i="7"/>
  <c r="AB41" i="7"/>
  <c r="I18" i="6"/>
  <c r="J18" i="6"/>
  <c r="I19" i="6"/>
  <c r="J19" i="6"/>
  <c r="I20" i="6"/>
  <c r="J20" i="6"/>
  <c r="I21" i="6"/>
  <c r="J21" i="6"/>
  <c r="I22" i="6"/>
  <c r="J22" i="6"/>
  <c r="I23" i="6"/>
  <c r="J23" i="6"/>
  <c r="I24" i="6"/>
  <c r="J24" i="6"/>
  <c r="I25" i="6"/>
  <c r="J25" i="6"/>
  <c r="I26" i="6"/>
  <c r="J26" i="6"/>
  <c r="G118" i="2"/>
  <c r="H118" i="2"/>
  <c r="G119" i="2"/>
  <c r="H119" i="2"/>
  <c r="G115" i="2"/>
  <c r="H115" i="2"/>
  <c r="G112" i="2"/>
  <c r="G114" i="2" s="1"/>
  <c r="H112" i="2"/>
  <c r="H114" i="2" s="1"/>
  <c r="G82" i="2"/>
  <c r="H82" i="2"/>
  <c r="G84" i="2"/>
  <c r="C37" i="7" s="1"/>
  <c r="H84" i="2"/>
  <c r="D37" i="7" s="1"/>
  <c r="G87" i="2"/>
  <c r="C39" i="7" s="1"/>
  <c r="H87" i="2"/>
  <c r="D39" i="7" s="1"/>
  <c r="G89" i="2"/>
  <c r="C41" i="7" s="1"/>
  <c r="H89" i="2"/>
  <c r="D41" i="7" s="1"/>
  <c r="G90" i="2"/>
  <c r="C42" i="7" s="1"/>
  <c r="H90" i="2"/>
  <c r="D42" i="7" s="1"/>
  <c r="G91" i="2"/>
  <c r="C43" i="7" s="1"/>
  <c r="H91" i="2"/>
  <c r="D43" i="7" s="1"/>
  <c r="G92" i="2"/>
  <c r="C44" i="7" s="1"/>
  <c r="H92" i="2"/>
  <c r="D44" i="7" s="1"/>
  <c r="G94" i="2"/>
  <c r="C46" i="7" s="1"/>
  <c r="H94" i="2"/>
  <c r="D46" i="7" s="1"/>
  <c r="G96" i="2"/>
  <c r="C48" i="7" s="1"/>
  <c r="AP17" i="7" s="1"/>
  <c r="H96" i="2"/>
  <c r="D48" i="7" s="1"/>
  <c r="AQ17" i="7" s="1"/>
  <c r="G97" i="2"/>
  <c r="C49" i="7" s="1"/>
  <c r="H97" i="2"/>
  <c r="D49" i="7" s="1"/>
  <c r="G99" i="2"/>
  <c r="C51" i="7" s="1"/>
  <c r="H99" i="2"/>
  <c r="D51" i="7" s="1"/>
  <c r="G100" i="2"/>
  <c r="C52" i="7" s="1"/>
  <c r="H100" i="2"/>
  <c r="D52" i="7" s="1"/>
  <c r="G101" i="2"/>
  <c r="C53" i="7" s="1"/>
  <c r="H101" i="2"/>
  <c r="D53" i="7" s="1"/>
  <c r="G103" i="2"/>
  <c r="C55" i="7" s="1"/>
  <c r="H103" i="2"/>
  <c r="D55" i="7" s="1"/>
  <c r="G104" i="2"/>
  <c r="C56" i="7" s="1"/>
  <c r="H104" i="2"/>
  <c r="D56" i="7" s="1"/>
  <c r="G105" i="2"/>
  <c r="C57" i="7" s="1"/>
  <c r="H105" i="2"/>
  <c r="D57" i="7" s="1"/>
  <c r="G107" i="2"/>
  <c r="C60" i="7" s="1"/>
  <c r="H107" i="2"/>
  <c r="D60" i="7" s="1"/>
  <c r="G108" i="2"/>
  <c r="M109" i="2" s="1"/>
  <c r="H108" i="2"/>
  <c r="N109" i="2" s="1"/>
  <c r="Y108" i="2"/>
  <c r="F62" i="9" s="1"/>
  <c r="BW30" i="9" s="1"/>
  <c r="Z108" i="2"/>
  <c r="G62" i="9" s="1"/>
  <c r="BX30" i="9" s="1"/>
  <c r="G70" i="1"/>
  <c r="H70" i="1"/>
  <c r="G72" i="1"/>
  <c r="O37" i="7" s="1"/>
  <c r="H72" i="1"/>
  <c r="P37" i="7" s="1"/>
  <c r="G75" i="1"/>
  <c r="O40" i="7" s="1"/>
  <c r="H75" i="1"/>
  <c r="P40" i="7" s="1"/>
  <c r="G76" i="1"/>
  <c r="O41" i="7" s="1"/>
  <c r="H76" i="1"/>
  <c r="P41" i="7" s="1"/>
  <c r="G77" i="1"/>
  <c r="O42" i="7" s="1"/>
  <c r="H77" i="1"/>
  <c r="P42" i="7" s="1"/>
  <c r="G78" i="1"/>
  <c r="O43" i="7" s="1"/>
  <c r="H78" i="1"/>
  <c r="P43" i="7" s="1"/>
  <c r="G80" i="1"/>
  <c r="O45" i="7" s="1"/>
  <c r="H80" i="1"/>
  <c r="P45" i="7" s="1"/>
  <c r="G82" i="1"/>
  <c r="O47" i="7" s="1"/>
  <c r="H82" i="1"/>
  <c r="P47" i="7" s="1"/>
  <c r="G83" i="1"/>
  <c r="O48" i="7" s="1"/>
  <c r="H83" i="1"/>
  <c r="P48" i="7" s="1"/>
  <c r="G84" i="1"/>
  <c r="O49" i="7" s="1"/>
  <c r="H84" i="1"/>
  <c r="P49" i="7" s="1"/>
  <c r="G86" i="1"/>
  <c r="O51" i="7" s="1"/>
  <c r="AP21" i="7" s="1"/>
  <c r="H86" i="1"/>
  <c r="P51" i="7" s="1"/>
  <c r="AQ21" i="7" s="1"/>
  <c r="G87" i="1"/>
  <c r="O52" i="7" s="1"/>
  <c r="AP22" i="7" s="1"/>
  <c r="H87" i="1"/>
  <c r="P52" i="7" s="1"/>
  <c r="AQ22" i="7" s="1"/>
  <c r="G88" i="1"/>
  <c r="O53" i="7" s="1"/>
  <c r="H88" i="1"/>
  <c r="P53" i="7" s="1"/>
  <c r="G89" i="1"/>
  <c r="O54" i="7" s="1"/>
  <c r="H89" i="1"/>
  <c r="P54" i="7" s="1"/>
  <c r="G91" i="1"/>
  <c r="O56" i="7" s="1"/>
  <c r="H91" i="1"/>
  <c r="P56" i="7" s="1"/>
  <c r="G92" i="1"/>
  <c r="O57" i="7" s="1"/>
  <c r="AP26" i="7" s="1"/>
  <c r="H92" i="1"/>
  <c r="P57" i="7" s="1"/>
  <c r="AQ26" i="7" s="1"/>
  <c r="G93" i="1"/>
  <c r="O58" i="7" s="1"/>
  <c r="AP27" i="7" s="1"/>
  <c r="H93" i="1"/>
  <c r="P58" i="7" s="1"/>
  <c r="AQ27" i="7" s="1"/>
  <c r="G94" i="1"/>
  <c r="O59" i="7" s="1"/>
  <c r="H94" i="1"/>
  <c r="P59" i="7" s="1"/>
  <c r="G95" i="1"/>
  <c r="O60" i="7" s="1"/>
  <c r="H95" i="1"/>
  <c r="P60" i="7" s="1"/>
  <c r="G96" i="1"/>
  <c r="O61" i="7" s="1"/>
  <c r="AP30" i="7" s="1"/>
  <c r="H96" i="1"/>
  <c r="P61" i="7" s="1"/>
  <c r="AQ30" i="7" s="1"/>
  <c r="G98" i="1"/>
  <c r="O63" i="7" s="1"/>
  <c r="AP31" i="7" s="1"/>
  <c r="H98" i="1"/>
  <c r="P63" i="7" s="1"/>
  <c r="AQ31" i="7" s="1"/>
  <c r="G99" i="1"/>
  <c r="H99" i="1"/>
  <c r="G100" i="1"/>
  <c r="O65" i="7" s="1"/>
  <c r="H100" i="1"/>
  <c r="P65" i="7" s="1"/>
  <c r="Y88" i="1"/>
  <c r="M56" i="9" s="1"/>
  <c r="BK24" i="9" s="1"/>
  <c r="Z88" i="1"/>
  <c r="N56" i="9" s="1"/>
  <c r="BL24" i="9" s="1"/>
  <c r="G23" i="3"/>
  <c r="AA37" i="7" s="1"/>
  <c r="H23" i="3"/>
  <c r="AB37" i="7" s="1"/>
  <c r="G24" i="3"/>
  <c r="AA38" i="7" s="1"/>
  <c r="H24" i="3"/>
  <c r="AB38" i="7" s="1"/>
  <c r="G25" i="3"/>
  <c r="AA39" i="7" s="1"/>
  <c r="H25" i="3"/>
  <c r="AB39" i="7" s="1"/>
  <c r="G26" i="3"/>
  <c r="AA40" i="7" s="1"/>
  <c r="H26" i="3"/>
  <c r="AB40" i="7" s="1"/>
  <c r="G28" i="3"/>
  <c r="AA42" i="7" s="1"/>
  <c r="G36" i="5"/>
  <c r="H36" i="5"/>
  <c r="G27" i="4"/>
  <c r="H27" i="4"/>
  <c r="G29" i="4"/>
  <c r="AA48" i="7" s="1"/>
  <c r="H29" i="4"/>
  <c r="AB48" i="7" s="1"/>
  <c r="G31" i="4"/>
  <c r="AA50" i="7" s="1"/>
  <c r="H31" i="4"/>
  <c r="AB50" i="7" s="1"/>
  <c r="G32" i="4"/>
  <c r="AA51" i="7" s="1"/>
  <c r="H32" i="4"/>
  <c r="AB51" i="7" s="1"/>
  <c r="G33" i="4"/>
  <c r="AA52" i="7" s="1"/>
  <c r="H33" i="4"/>
  <c r="AB52" i="7" s="1"/>
  <c r="G34" i="4"/>
  <c r="AA53" i="7" s="1"/>
  <c r="H34" i="4"/>
  <c r="AB53" i="7" s="1"/>
  <c r="Y34" i="4"/>
  <c r="AA45" i="9" s="1"/>
  <c r="BN25" i="9" s="1"/>
  <c r="Z34" i="4"/>
  <c r="AB45" i="9" s="1"/>
  <c r="BO25" i="9" s="1"/>
  <c r="G40" i="5"/>
  <c r="AA60" i="7" s="1"/>
  <c r="H40" i="5"/>
  <c r="AB60" i="7" s="1"/>
  <c r="G41" i="5"/>
  <c r="AA61" i="7" s="1"/>
  <c r="H41" i="5"/>
  <c r="AB61" i="7" s="1"/>
  <c r="Z14" i="1"/>
  <c r="Y14" i="1"/>
  <c r="Y11" i="1"/>
  <c r="Y65" i="2"/>
  <c r="X65" i="2"/>
  <c r="N26" i="2"/>
  <c r="N84" i="2" s="1"/>
  <c r="J37" i="7" s="1"/>
  <c r="M26" i="2"/>
  <c r="M84" i="2" s="1"/>
  <c r="I37" i="7" s="1"/>
  <c r="Y70" i="1" l="1"/>
  <c r="M38" i="9" s="1"/>
  <c r="AQ29" i="7"/>
  <c r="AP29" i="7"/>
  <c r="AQ28" i="7"/>
  <c r="AP28" i="7"/>
  <c r="AQ20" i="7"/>
  <c r="AP20" i="7"/>
  <c r="AP15" i="7"/>
  <c r="AP14" i="7"/>
  <c r="AQ15" i="7"/>
  <c r="AQ14" i="7"/>
  <c r="AQ24" i="7"/>
  <c r="AP24" i="7"/>
  <c r="AQ13" i="7"/>
  <c r="AP13" i="7"/>
  <c r="AB55" i="7"/>
  <c r="AA55" i="7"/>
  <c r="H35" i="4"/>
  <c r="AB54" i="7" s="1"/>
  <c r="AB56" i="7" s="1"/>
  <c r="G35" i="4"/>
  <c r="AA54" i="7" s="1"/>
  <c r="AA56" i="7" s="1"/>
  <c r="E13" i="8"/>
  <c r="D13" i="8"/>
  <c r="AQ23" i="7"/>
  <c r="AP23" i="7"/>
  <c r="AQ25" i="7"/>
  <c r="AP25" i="7"/>
  <c r="AQ12" i="7"/>
  <c r="AP12" i="7"/>
  <c r="AQ19" i="7"/>
  <c r="AP19" i="7"/>
  <c r="AQ16" i="7"/>
  <c r="AP16" i="7"/>
  <c r="H28" i="3"/>
  <c r="AB42" i="7" s="1"/>
  <c r="AB43" i="7"/>
  <c r="AA43" i="7"/>
  <c r="D59" i="7"/>
  <c r="D61" i="7" s="1"/>
  <c r="AQ10" i="7"/>
  <c r="C59" i="7"/>
  <c r="C61" i="7" s="1"/>
  <c r="AP10" i="7"/>
  <c r="AQ11" i="7"/>
  <c r="AB63" i="7"/>
  <c r="H42" i="5"/>
  <c r="AB62" i="7" s="1"/>
  <c r="AA63" i="7"/>
  <c r="AP11" i="7"/>
  <c r="G42" i="5"/>
  <c r="AA62" i="7" s="1"/>
  <c r="H43" i="5"/>
  <c r="G43" i="5"/>
  <c r="H101" i="1"/>
  <c r="G101" i="1"/>
  <c r="AQ18" i="7"/>
  <c r="P64" i="7"/>
  <c r="P66" i="7" s="1"/>
  <c r="O64" i="7"/>
  <c r="O66" i="7" s="1"/>
  <c r="AP18" i="7"/>
  <c r="AB44" i="7"/>
  <c r="AA44" i="7"/>
  <c r="AA64" i="7"/>
  <c r="AB64" i="7"/>
  <c r="BK33" i="9"/>
  <c r="BL33" i="9"/>
  <c r="CB33" i="9"/>
  <c r="CC33" i="9"/>
  <c r="CD33" i="9"/>
  <c r="B49" i="9"/>
  <c r="C49" i="9"/>
  <c r="D49" i="9"/>
  <c r="B50" i="9"/>
  <c r="C50" i="9"/>
  <c r="D50" i="9"/>
  <c r="B51" i="9"/>
  <c r="C51" i="9"/>
  <c r="D51" i="9"/>
  <c r="B52" i="9"/>
  <c r="C52" i="9"/>
  <c r="D52" i="9"/>
  <c r="B53" i="9"/>
  <c r="C53" i="9"/>
  <c r="D53" i="9"/>
  <c r="B54" i="9"/>
  <c r="C54" i="9"/>
  <c r="D54" i="9"/>
  <c r="B55" i="9"/>
  <c r="C55" i="9"/>
  <c r="D55" i="9"/>
  <c r="B56" i="9"/>
  <c r="C56" i="9"/>
  <c r="D56" i="9"/>
  <c r="B57" i="9"/>
  <c r="C57" i="9"/>
  <c r="D57" i="9"/>
  <c r="B58" i="9"/>
  <c r="C58" i="9"/>
  <c r="D58" i="9"/>
  <c r="B59" i="9"/>
  <c r="C59" i="9"/>
  <c r="D59" i="9"/>
  <c r="B60" i="9"/>
  <c r="C60" i="9"/>
  <c r="D60" i="9"/>
  <c r="B61" i="9"/>
  <c r="C61" i="9"/>
  <c r="D61" i="9"/>
  <c r="B62" i="9"/>
  <c r="C62" i="9"/>
  <c r="D62" i="9"/>
  <c r="B63" i="9"/>
  <c r="C63" i="9"/>
  <c r="D63" i="9"/>
  <c r="X108" i="2"/>
  <c r="E62" i="9" s="1"/>
  <c r="BV30" i="9" s="1"/>
  <c r="AP32" i="7" l="1"/>
  <c r="H36" i="4"/>
  <c r="G36" i="4"/>
  <c r="AQ32" i="7"/>
  <c r="X88" i="1"/>
  <c r="P39" i="9"/>
  <c r="Q39" i="9"/>
  <c r="R39" i="9"/>
  <c r="V26" i="3"/>
  <c r="U26" i="3"/>
  <c r="W25" i="3"/>
  <c r="AF39" i="9" l="1"/>
  <c r="AF40" i="9"/>
  <c r="AF41" i="9"/>
  <c r="W39" i="9"/>
  <c r="Y39" i="9"/>
  <c r="Y40" i="9"/>
  <c r="W41" i="9"/>
  <c r="X41" i="9"/>
  <c r="W42" i="9"/>
  <c r="W43" i="9"/>
  <c r="X43" i="9"/>
  <c r="Y43" i="9"/>
  <c r="W44" i="9"/>
  <c r="X44" i="9"/>
  <c r="Y44" i="9"/>
  <c r="P40" i="9"/>
  <c r="Q40" i="9"/>
  <c r="R40" i="9"/>
  <c r="I39" i="9"/>
  <c r="K39" i="9"/>
  <c r="I40" i="9"/>
  <c r="K40" i="9"/>
  <c r="I41" i="9"/>
  <c r="J41" i="9"/>
  <c r="K41" i="9"/>
  <c r="J42" i="9"/>
  <c r="K42" i="9"/>
  <c r="J43" i="9"/>
  <c r="K43" i="9"/>
  <c r="L43" i="9"/>
  <c r="I44" i="9"/>
  <c r="K44" i="9"/>
  <c r="I45" i="9"/>
  <c r="I46" i="9"/>
  <c r="K46" i="9"/>
  <c r="I47" i="9"/>
  <c r="J47" i="9"/>
  <c r="K47" i="9"/>
  <c r="L47" i="9"/>
  <c r="I48" i="9"/>
  <c r="K48" i="9"/>
  <c r="L48" i="9"/>
  <c r="I49" i="9"/>
  <c r="K49" i="9"/>
  <c r="I50" i="9"/>
  <c r="K50" i="9"/>
  <c r="I51" i="9"/>
  <c r="J51" i="9"/>
  <c r="K51" i="9"/>
  <c r="I52" i="9"/>
  <c r="J52" i="9"/>
  <c r="K52" i="9"/>
  <c r="I53" i="9"/>
  <c r="J53" i="9"/>
  <c r="K53" i="9"/>
  <c r="I54" i="9"/>
  <c r="J54" i="9"/>
  <c r="K54" i="9"/>
  <c r="I55" i="9"/>
  <c r="J55" i="9"/>
  <c r="K55" i="9"/>
  <c r="I56" i="9"/>
  <c r="J56" i="9"/>
  <c r="K56" i="9"/>
  <c r="L56" i="9"/>
  <c r="BJ24" i="9" s="1"/>
  <c r="BJ33" i="9" s="1"/>
  <c r="I57" i="9"/>
  <c r="J57" i="9"/>
  <c r="K57" i="9"/>
  <c r="I58" i="9"/>
  <c r="J58" i="9"/>
  <c r="K58" i="9"/>
  <c r="I59" i="9"/>
  <c r="J59" i="9"/>
  <c r="K59" i="9"/>
  <c r="B39" i="9"/>
  <c r="C39" i="9"/>
  <c r="D39" i="9"/>
  <c r="B40" i="9"/>
  <c r="C40" i="9"/>
  <c r="D40" i="9"/>
  <c r="B41" i="9"/>
  <c r="C41" i="9"/>
  <c r="D41" i="9"/>
  <c r="B42" i="9"/>
  <c r="C42" i="9"/>
  <c r="D42" i="9"/>
  <c r="B43" i="9"/>
  <c r="C43" i="9"/>
  <c r="D43" i="9"/>
  <c r="B44" i="9"/>
  <c r="C44" i="9"/>
  <c r="D44" i="9"/>
  <c r="B45" i="9"/>
  <c r="C45" i="9"/>
  <c r="D45" i="9"/>
  <c r="B46" i="9"/>
  <c r="C46" i="9"/>
  <c r="D46" i="9"/>
  <c r="B47" i="9"/>
  <c r="C47" i="9"/>
  <c r="D47" i="9"/>
  <c r="B48" i="9"/>
  <c r="C48" i="9"/>
  <c r="D48" i="9"/>
  <c r="E32" i="7"/>
  <c r="F32" i="7"/>
  <c r="G32" i="7"/>
  <c r="Z32" i="7"/>
  <c r="AA32" i="7"/>
  <c r="AB32" i="7"/>
  <c r="A58" i="7" l="1"/>
  <c r="Y62" i="7"/>
  <c r="AE49" i="7"/>
  <c r="AD51" i="7"/>
  <c r="AE51" i="7"/>
  <c r="AD52" i="7"/>
  <c r="AE52" i="7"/>
  <c r="Z49" i="7"/>
  <c r="Y51" i="7"/>
  <c r="Y52" i="7"/>
  <c r="Y54" i="7"/>
  <c r="AD38" i="7"/>
  <c r="AE38" i="7"/>
  <c r="AD39" i="7"/>
  <c r="AE39" i="7"/>
  <c r="AD40" i="7"/>
  <c r="AE40" i="7"/>
  <c r="AD41" i="7"/>
  <c r="AE41" i="7"/>
  <c r="Y38" i="7"/>
  <c r="Y39" i="7"/>
  <c r="Y40" i="7"/>
  <c r="Y41" i="7"/>
  <c r="Z41" i="7"/>
  <c r="T63" i="7"/>
  <c r="T62" i="7"/>
  <c r="S38" i="7"/>
  <c r="T38" i="7"/>
  <c r="S39" i="7"/>
  <c r="T39" i="7"/>
  <c r="U39" i="7"/>
  <c r="S40" i="7"/>
  <c r="T40" i="7"/>
  <c r="S41" i="7"/>
  <c r="T41" i="7"/>
  <c r="S42" i="7"/>
  <c r="T42" i="7"/>
  <c r="S43" i="7"/>
  <c r="T43" i="7"/>
  <c r="S44" i="7"/>
  <c r="T44" i="7"/>
  <c r="U44" i="7"/>
  <c r="S45" i="7"/>
  <c r="T45" i="7"/>
  <c r="S46" i="7"/>
  <c r="T46" i="7"/>
  <c r="S47" i="7"/>
  <c r="T47" i="7"/>
  <c r="S48" i="7"/>
  <c r="T48" i="7"/>
  <c r="S49" i="7"/>
  <c r="T49" i="7"/>
  <c r="S50" i="7"/>
  <c r="T50" i="7"/>
  <c r="S51" i="7"/>
  <c r="T51" i="7"/>
  <c r="S52" i="7"/>
  <c r="T52" i="7"/>
  <c r="S53" i="7"/>
  <c r="T53" i="7"/>
  <c r="S54" i="7"/>
  <c r="T54" i="7"/>
  <c r="S55" i="7"/>
  <c r="T55" i="7"/>
  <c r="S56" i="7"/>
  <c r="T56" i="7"/>
  <c r="T57" i="7"/>
  <c r="T58" i="7"/>
  <c r="S59" i="7"/>
  <c r="T59" i="7"/>
  <c r="S60" i="7"/>
  <c r="T60" i="7"/>
  <c r="S61" i="7"/>
  <c r="T61" i="7"/>
  <c r="M63" i="7"/>
  <c r="M64" i="7"/>
  <c r="M38" i="7"/>
  <c r="N38" i="7"/>
  <c r="M39" i="7"/>
  <c r="N39" i="7"/>
  <c r="M40" i="7"/>
  <c r="M41" i="7"/>
  <c r="M42" i="7"/>
  <c r="M43" i="7"/>
  <c r="M44" i="7"/>
  <c r="N44" i="7"/>
  <c r="M45" i="7"/>
  <c r="M46" i="7"/>
  <c r="N46" i="7"/>
  <c r="M47" i="7"/>
  <c r="M48" i="7"/>
  <c r="M49" i="7"/>
  <c r="M50" i="7"/>
  <c r="N50" i="7"/>
  <c r="M51" i="7"/>
  <c r="M52" i="7"/>
  <c r="M53" i="7"/>
  <c r="M54" i="7"/>
  <c r="M55" i="7"/>
  <c r="N55" i="7"/>
  <c r="M56" i="7"/>
  <c r="M57" i="7"/>
  <c r="M58" i="7"/>
  <c r="M59" i="7"/>
  <c r="M60" i="7"/>
  <c r="M61" i="7"/>
  <c r="M62" i="7"/>
  <c r="N62" i="7"/>
  <c r="F58" i="7"/>
  <c r="G5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G55" i="7"/>
  <c r="F56" i="7"/>
  <c r="G56" i="7"/>
  <c r="F57" i="7"/>
  <c r="G57" i="7"/>
  <c r="A57" i="7"/>
  <c r="B38" i="7"/>
  <c r="A39" i="7"/>
  <c r="B40" i="7"/>
  <c r="A41" i="7"/>
  <c r="A42" i="7"/>
  <c r="A43" i="7"/>
  <c r="A44" i="7"/>
  <c r="A45" i="7"/>
  <c r="B45" i="7"/>
  <c r="A46" i="7"/>
  <c r="A47" i="7"/>
  <c r="B47" i="7"/>
  <c r="A48" i="7"/>
  <c r="A49" i="7"/>
  <c r="A50" i="7"/>
  <c r="B50" i="7"/>
  <c r="A51" i="7"/>
  <c r="A52" i="7"/>
  <c r="A53" i="7"/>
  <c r="A54" i="7"/>
  <c r="B54" i="7"/>
  <c r="A55" i="7"/>
  <c r="A56" i="7"/>
  <c r="F105" i="2" l="1"/>
  <c r="B57" i="7" s="1"/>
  <c r="F104" i="2"/>
  <c r="F103" i="2"/>
  <c r="B55" i="7" s="1"/>
  <c r="F101" i="2"/>
  <c r="B53" i="7" s="1"/>
  <c r="F100" i="2"/>
  <c r="B52" i="7" s="1"/>
  <c r="F99" i="2"/>
  <c r="B51" i="7" s="1"/>
  <c r="F97" i="2"/>
  <c r="B49" i="7" s="1"/>
  <c r="F96" i="2"/>
  <c r="B48" i="7" s="1"/>
  <c r="AO17" i="7" s="1"/>
  <c r="F94" i="2"/>
  <c r="B46" i="7" s="1"/>
  <c r="F92" i="2"/>
  <c r="B44" i="7" s="1"/>
  <c r="F91" i="2"/>
  <c r="B43" i="7" s="1"/>
  <c r="F90" i="2"/>
  <c r="B42" i="7" s="1"/>
  <c r="F89" i="2"/>
  <c r="B41" i="7" s="1"/>
  <c r="F87" i="2"/>
  <c r="B39" i="7" s="1"/>
  <c r="F84" i="2"/>
  <c r="F82" i="2"/>
  <c r="C54" i="2"/>
  <c r="F107" i="2" l="1"/>
  <c r="B60" i="7" s="1"/>
  <c r="F108" i="2"/>
  <c r="B56" i="7"/>
  <c r="M38" i="2"/>
  <c r="N38" i="2"/>
  <c r="Y38" i="2"/>
  <c r="Y95" i="2" s="1"/>
  <c r="F49" i="9" s="1"/>
  <c r="AM16" i="9" s="1"/>
  <c r="Z38" i="2"/>
  <c r="Z95" i="2" s="1"/>
  <c r="G49" i="9" s="1"/>
  <c r="AN16" i="9" s="1"/>
  <c r="X38" i="2"/>
  <c r="X95" i="2" s="1"/>
  <c r="E49" i="9" s="1"/>
  <c r="AL16" i="9" s="1"/>
  <c r="L38" i="2"/>
  <c r="M37" i="2"/>
  <c r="M91" i="2" s="1"/>
  <c r="I43" i="7" s="1"/>
  <c r="N37" i="2"/>
  <c r="N91" i="2" s="1"/>
  <c r="J43" i="7" s="1"/>
  <c r="Y37" i="2"/>
  <c r="Y94" i="2" s="1"/>
  <c r="F48" i="9" s="1"/>
  <c r="Z37" i="2"/>
  <c r="Z94" i="2" s="1"/>
  <c r="G48" i="9" s="1"/>
  <c r="X37" i="2"/>
  <c r="X94" i="2" s="1"/>
  <c r="E48" i="9" s="1"/>
  <c r="L37" i="2"/>
  <c r="L91" i="2" s="1"/>
  <c r="H43" i="7" s="1"/>
  <c r="M36" i="2"/>
  <c r="N36" i="2"/>
  <c r="L36" i="2"/>
  <c r="M32" i="2"/>
  <c r="M88" i="2" s="1"/>
  <c r="I40" i="7" s="1"/>
  <c r="N32" i="2"/>
  <c r="N88" i="2" s="1"/>
  <c r="J40" i="7" s="1"/>
  <c r="L32" i="2"/>
  <c r="L88" i="2" s="1"/>
  <c r="H40" i="7" s="1"/>
  <c r="Y32" i="2"/>
  <c r="Y90" i="2" s="1"/>
  <c r="F44" i="9" s="1"/>
  <c r="Z32" i="2"/>
  <c r="Z90" i="2" s="1"/>
  <c r="G44" i="9" s="1"/>
  <c r="X32" i="2"/>
  <c r="X90" i="2" s="1"/>
  <c r="E44" i="9" s="1"/>
  <c r="Y75" i="2"/>
  <c r="Y88" i="2" s="1"/>
  <c r="F42" i="9" s="1"/>
  <c r="Z75" i="2"/>
  <c r="Z88" i="2" s="1"/>
  <c r="G42" i="9" s="1"/>
  <c r="X75" i="2"/>
  <c r="X88" i="2" s="1"/>
  <c r="E42" i="9" s="1"/>
  <c r="J98" i="1"/>
  <c r="S63" i="7" s="1"/>
  <c r="J97" i="1"/>
  <c r="S62" i="7" s="1"/>
  <c r="F75" i="1"/>
  <c r="N40" i="7" s="1"/>
  <c r="F70" i="1"/>
  <c r="F98" i="1"/>
  <c r="N63" i="7" s="1"/>
  <c r="AO31" i="7" s="1"/>
  <c r="F96" i="1"/>
  <c r="N61" i="7" s="1"/>
  <c r="AO30" i="7" s="1"/>
  <c r="F95" i="1"/>
  <c r="N60" i="7" s="1"/>
  <c r="AO29" i="7" s="1"/>
  <c r="F94" i="1"/>
  <c r="N59" i="7" s="1"/>
  <c r="F93" i="1"/>
  <c r="N58" i="7" s="1"/>
  <c r="AO27" i="7" s="1"/>
  <c r="F92" i="1"/>
  <c r="N57" i="7" s="1"/>
  <c r="AO26" i="7" s="1"/>
  <c r="F91" i="1"/>
  <c r="N56" i="7" s="1"/>
  <c r="AO25" i="7" s="1"/>
  <c r="F89" i="1"/>
  <c r="N54" i="7" s="1"/>
  <c r="F88" i="1"/>
  <c r="N53" i="7" s="1"/>
  <c r="AO23" i="7" s="1"/>
  <c r="F87" i="1"/>
  <c r="N52" i="7" s="1"/>
  <c r="AO22" i="7" s="1"/>
  <c r="F86" i="1"/>
  <c r="N51" i="7" s="1"/>
  <c r="AO21" i="7" s="1"/>
  <c r="F84" i="1"/>
  <c r="N49" i="7" s="1"/>
  <c r="AO20" i="7" s="1"/>
  <c r="F83" i="1"/>
  <c r="N48" i="7" s="1"/>
  <c r="F82" i="1"/>
  <c r="N47" i="7" s="1"/>
  <c r="AO18" i="7" s="1"/>
  <c r="F80" i="1"/>
  <c r="N45" i="7" s="1"/>
  <c r="F78" i="1"/>
  <c r="N43" i="7" s="1"/>
  <c r="AO15" i="7" s="1"/>
  <c r="F77" i="1"/>
  <c r="N42" i="7" s="1"/>
  <c r="AO14" i="7" s="1"/>
  <c r="F76" i="1"/>
  <c r="N41" i="7" s="1"/>
  <c r="F72" i="1"/>
  <c r="F66" i="1"/>
  <c r="M36" i="1"/>
  <c r="M86" i="1" s="1"/>
  <c r="V51" i="7" s="1"/>
  <c r="N36" i="1"/>
  <c r="N86" i="1" s="1"/>
  <c r="W51" i="7" s="1"/>
  <c r="M39" i="1"/>
  <c r="M89" i="1" s="1"/>
  <c r="V54" i="7" s="1"/>
  <c r="N39" i="1"/>
  <c r="N89" i="1" s="1"/>
  <c r="W54" i="7" s="1"/>
  <c r="Y41" i="1"/>
  <c r="Z41" i="1"/>
  <c r="M41" i="1"/>
  <c r="N41" i="1"/>
  <c r="X41" i="1"/>
  <c r="L41" i="1"/>
  <c r="L39" i="1"/>
  <c r="L89" i="1" s="1"/>
  <c r="U54" i="7" s="1"/>
  <c r="V21" i="7" l="1"/>
  <c r="AN21" i="7" s="1"/>
  <c r="U21" i="7"/>
  <c r="AM21" i="7" s="1"/>
  <c r="F99" i="1"/>
  <c r="AO28" i="7"/>
  <c r="F100" i="1"/>
  <c r="F68" i="1"/>
  <c r="AS21" i="7" l="1"/>
  <c r="AT21" i="7"/>
  <c r="L36" i="1"/>
  <c r="L86" i="1" s="1"/>
  <c r="U51" i="7" s="1"/>
  <c r="T21" i="7" l="1"/>
  <c r="AL21" i="7" s="1"/>
  <c r="F26" i="3"/>
  <c r="Z40" i="7" s="1"/>
  <c r="AO19" i="7" s="1"/>
  <c r="F19" i="3"/>
  <c r="F33" i="4"/>
  <c r="Z52" i="7" s="1"/>
  <c r="AO16" i="7" s="1"/>
  <c r="F32" i="4"/>
  <c r="Z51" i="7" s="1"/>
  <c r="E31" i="4"/>
  <c r="Y50" i="7" s="1"/>
  <c r="F29" i="4"/>
  <c r="F27" i="4"/>
  <c r="F36" i="5"/>
  <c r="Y16" i="5"/>
  <c r="Z16" i="5"/>
  <c r="X16" i="5"/>
  <c r="C13" i="8" l="1"/>
  <c r="C14" i="8" l="1"/>
  <c r="M40" i="1"/>
  <c r="M90" i="1" s="1"/>
  <c r="V55" i="7" s="1"/>
  <c r="N40" i="1"/>
  <c r="N90" i="1" s="1"/>
  <c r="W55" i="7" s="1"/>
  <c r="L40" i="1"/>
  <c r="L90" i="1" s="1"/>
  <c r="U55" i="7" s="1"/>
  <c r="H24" i="6" l="1"/>
  <c r="H22" i="6"/>
  <c r="H19" i="6"/>
  <c r="H25" i="6"/>
  <c r="H21" i="6"/>
  <c r="H20" i="6"/>
  <c r="M21" i="1" l="1"/>
  <c r="M76" i="1" s="1"/>
  <c r="V41" i="7" s="1"/>
  <c r="N21" i="1"/>
  <c r="N76" i="1" s="1"/>
  <c r="W41" i="7" s="1"/>
  <c r="D14" i="8" l="1"/>
  <c r="E14" i="8"/>
  <c r="D7" i="1"/>
  <c r="J7" i="1" s="1"/>
  <c r="P7" i="1" s="1"/>
  <c r="V7" i="1" s="1"/>
  <c r="J8" i="2"/>
  <c r="P8" i="2" s="1"/>
  <c r="V8" i="2" s="1"/>
  <c r="D7" i="3" l="1"/>
  <c r="J7" i="3" l="1"/>
  <c r="P7" i="3" s="1"/>
  <c r="V7" i="3" s="1"/>
  <c r="D7" i="4"/>
  <c r="I4" i="1"/>
  <c r="I4" i="3" s="1"/>
  <c r="I4" i="4" s="1"/>
  <c r="I4" i="5" s="1"/>
  <c r="J7" i="4" l="1"/>
  <c r="P7" i="4" s="1"/>
  <c r="V7" i="4" s="1"/>
  <c r="D7" i="5"/>
  <c r="J7" i="5" s="1"/>
  <c r="P7" i="5" s="1"/>
  <c r="V7" i="5" s="1"/>
  <c r="J30" i="4" l="1"/>
  <c r="AD49" i="7" s="1"/>
  <c r="E30" i="4"/>
  <c r="Y49" i="7" s="1"/>
  <c r="E88" i="2"/>
  <c r="A40" i="7" s="1"/>
  <c r="B68" i="1" l="1"/>
  <c r="B21" i="3" s="1"/>
  <c r="B25" i="4" s="1"/>
  <c r="B34" i="5" s="1"/>
  <c r="S37" i="7" l="1"/>
  <c r="T37" i="7"/>
  <c r="F41" i="5"/>
  <c r="Z61" i="7" s="1"/>
  <c r="AO13" i="7" s="1"/>
  <c r="F40" i="5"/>
  <c r="X34" i="4"/>
  <c r="Z45" i="9" s="1"/>
  <c r="BM25" i="9" s="1"/>
  <c r="F31" i="4"/>
  <c r="F25" i="3"/>
  <c r="Z39" i="7" s="1"/>
  <c r="F23" i="3"/>
  <c r="F23" i="4"/>
  <c r="F31" i="5"/>
  <c r="Y19" i="5"/>
  <c r="Z19" i="5"/>
  <c r="X19" i="5"/>
  <c r="F42" i="5" l="1"/>
  <c r="F43" i="5" s="1"/>
  <c r="F44" i="5" s="1"/>
  <c r="Z50" i="7"/>
  <c r="AO12" i="7" s="1"/>
  <c r="L109" i="2"/>
  <c r="Y14" i="4"/>
  <c r="Z14" i="4"/>
  <c r="X14" i="4"/>
  <c r="Z62" i="7" l="1"/>
  <c r="Y19" i="2"/>
  <c r="Z19" i="2"/>
  <c r="X19" i="2"/>
  <c r="M47" i="1"/>
  <c r="M94" i="1" s="1"/>
  <c r="V59" i="7" s="1"/>
  <c r="N47" i="1"/>
  <c r="N94" i="1" s="1"/>
  <c r="W59" i="7" s="1"/>
  <c r="L47" i="1"/>
  <c r="L94" i="1" s="1"/>
  <c r="U59" i="7" s="1"/>
  <c r="M37" i="1"/>
  <c r="M87" i="1" s="1"/>
  <c r="V52" i="7" s="1"/>
  <c r="N37" i="1"/>
  <c r="N87" i="1" s="1"/>
  <c r="W52" i="7" s="1"/>
  <c r="L37" i="1"/>
  <c r="L87" i="1" s="1"/>
  <c r="U52" i="7" s="1"/>
  <c r="M34" i="1"/>
  <c r="N34" i="1"/>
  <c r="L34" i="1"/>
  <c r="M29" i="1"/>
  <c r="M81" i="1" s="1"/>
  <c r="V46" i="7" s="1"/>
  <c r="N29" i="1"/>
  <c r="N81" i="1" s="1"/>
  <c r="W46" i="7" s="1"/>
  <c r="L29" i="1"/>
  <c r="L81" i="1" s="1"/>
  <c r="U46" i="7" s="1"/>
  <c r="W22" i="7" l="1"/>
  <c r="AL22" i="7" s="1"/>
  <c r="Y22" i="7"/>
  <c r="X22" i="7"/>
  <c r="M25" i="1"/>
  <c r="M80" i="1" s="1"/>
  <c r="V45" i="7" s="1"/>
  <c r="N25" i="1"/>
  <c r="N80" i="1" s="1"/>
  <c r="W45" i="7" s="1"/>
  <c r="L25" i="1"/>
  <c r="L80" i="1" s="1"/>
  <c r="U45" i="7" s="1"/>
  <c r="Y21" i="1"/>
  <c r="Y78" i="1" s="1"/>
  <c r="M46" i="9" s="1"/>
  <c r="Z21" i="1"/>
  <c r="Z78" i="1" s="1"/>
  <c r="N46" i="9" s="1"/>
  <c r="X21" i="1"/>
  <c r="X78" i="1" s="1"/>
  <c r="L46" i="9" s="1"/>
  <c r="L21" i="1"/>
  <c r="L76" i="1" s="1"/>
  <c r="U41" i="7" s="1"/>
  <c r="AN22" i="7" l="1"/>
  <c r="AM22" i="7"/>
  <c r="Z25" i="1"/>
  <c r="Z84" i="1" s="1"/>
  <c r="Y25" i="1"/>
  <c r="Y84" i="1" s="1"/>
  <c r="X25" i="1"/>
  <c r="X84" i="1" s="1"/>
  <c r="L52" i="9" s="1"/>
  <c r="AE48" i="7"/>
  <c r="N37" i="7"/>
  <c r="B37" i="7"/>
  <c r="B59" i="7" s="1"/>
  <c r="B61" i="7" s="1"/>
  <c r="J24" i="3"/>
  <c r="K24" i="3"/>
  <c r="K23" i="3"/>
  <c r="AE37" i="7" s="1"/>
  <c r="J23" i="3"/>
  <c r="AD37" i="7" s="1"/>
  <c r="Z37" i="7"/>
  <c r="F34" i="4"/>
  <c r="J29" i="4"/>
  <c r="AD48" i="7" s="1"/>
  <c r="J40" i="5"/>
  <c r="U38" i="5"/>
  <c r="AD40" i="9" s="1"/>
  <c r="V38" i="5"/>
  <c r="AE40" i="9" s="1"/>
  <c r="AS22" i="7" l="1"/>
  <c r="AT22" i="7"/>
  <c r="N52" i="9"/>
  <c r="M52" i="9"/>
  <c r="Z53" i="7"/>
  <c r="AO24" i="7" s="1"/>
  <c r="F35" i="4"/>
  <c r="N64" i="7"/>
  <c r="Z54" i="7" l="1"/>
  <c r="F36" i="4"/>
  <c r="F37" i="4" s="1"/>
  <c r="M46" i="1"/>
  <c r="M93" i="1" s="1"/>
  <c r="V58" i="7" s="1"/>
  <c r="N46" i="1"/>
  <c r="N93" i="1" s="1"/>
  <c r="W58" i="7" s="1"/>
  <c r="AH27" i="7" l="1"/>
  <c r="AG27" i="7"/>
  <c r="U54" i="2"/>
  <c r="M41" i="2"/>
  <c r="N41" i="2"/>
  <c r="M10" i="3"/>
  <c r="M23" i="3" s="1"/>
  <c r="N10" i="3"/>
  <c r="N23" i="3" s="1"/>
  <c r="L10" i="3"/>
  <c r="L23" i="3" s="1"/>
  <c r="M11" i="3"/>
  <c r="M24" i="3" s="1"/>
  <c r="AG38" i="7" s="1"/>
  <c r="N11" i="3"/>
  <c r="N24" i="3" s="1"/>
  <c r="AH38" i="7" s="1"/>
  <c r="L11" i="3"/>
  <c r="L24" i="3" s="1"/>
  <c r="AF38" i="7" s="1"/>
  <c r="AH37" i="7" l="1"/>
  <c r="AG37" i="7"/>
  <c r="AN27" i="7"/>
  <c r="AT27" i="7" s="1"/>
  <c r="AM27" i="7"/>
  <c r="AS27" i="7" s="1"/>
  <c r="AF37" i="7"/>
  <c r="L46" i="1"/>
  <c r="L93" i="1" s="1"/>
  <c r="U58" i="7" s="1"/>
  <c r="AF27" i="7" l="1"/>
  <c r="AL27" i="7" s="1"/>
  <c r="AR27" i="7" s="1"/>
  <c r="N65" i="7"/>
  <c r="N66" i="7" s="1"/>
  <c r="M62" i="2"/>
  <c r="N62" i="2"/>
  <c r="Y62" i="2"/>
  <c r="Z62" i="2"/>
  <c r="X62" i="2"/>
  <c r="L62" i="2"/>
  <c r="W54" i="2"/>
  <c r="V54" i="2"/>
  <c r="Y41" i="2"/>
  <c r="Z41" i="2"/>
  <c r="X41" i="2"/>
  <c r="L41" i="2"/>
  <c r="AL2" i="7" l="1"/>
  <c r="U2" i="2" s="1"/>
  <c r="U2" i="1" s="1"/>
  <c r="U2" i="3" s="1"/>
  <c r="U2" i="4" s="1"/>
  <c r="U2" i="5" s="1"/>
  <c r="AL3" i="7"/>
  <c r="U3" i="2" s="1"/>
  <c r="U3" i="1" s="1"/>
  <c r="U3" i="3" s="1"/>
  <c r="U3" i="4" s="1"/>
  <c r="U3" i="5" s="1"/>
  <c r="AL1" i="7"/>
  <c r="U1" i="2" s="1"/>
  <c r="U1" i="1" s="1"/>
  <c r="U1" i="3" s="1"/>
  <c r="U1" i="4" s="1"/>
  <c r="U1" i="5" s="1"/>
  <c r="M51" i="1" l="1"/>
  <c r="N51" i="1"/>
  <c r="F112" i="2" l="1"/>
  <c r="F114" i="2" s="1"/>
  <c r="H23" i="6" l="1"/>
  <c r="H26" i="6" s="1"/>
  <c r="G19" i="6"/>
  <c r="G20" i="6" s="1"/>
  <c r="G21" i="6" s="1"/>
  <c r="G22" i="6" s="1"/>
  <c r="G23" i="6" s="1"/>
  <c r="G24" i="6" s="1"/>
  <c r="G25" i="6" s="1"/>
  <c r="M37" i="7" l="1"/>
  <c r="G79" i="2"/>
  <c r="G109" i="2" s="1"/>
  <c r="H79" i="2"/>
  <c r="H109" i="2" s="1"/>
  <c r="I38" i="9"/>
  <c r="C38" i="9"/>
  <c r="D38" i="9"/>
  <c r="B38" i="9"/>
  <c r="V82" i="1"/>
  <c r="J50" i="9" s="1"/>
  <c r="V81" i="1"/>
  <c r="J49" i="9" s="1"/>
  <c r="V71" i="1"/>
  <c r="J39" i="9" s="1"/>
  <c r="M26" i="1"/>
  <c r="N26" i="1"/>
  <c r="L26" i="1"/>
  <c r="I27" i="1"/>
  <c r="K27" i="1"/>
  <c r="J27" i="1"/>
  <c r="Y27" i="1"/>
  <c r="Y86" i="1" s="1"/>
  <c r="M54" i="9" s="1"/>
  <c r="AY19" i="9" s="1"/>
  <c r="AY33" i="9" s="1"/>
  <c r="Z27" i="1"/>
  <c r="Z86" i="1" s="1"/>
  <c r="N54" i="9" s="1"/>
  <c r="AZ19" i="9" s="1"/>
  <c r="AZ33" i="9" s="1"/>
  <c r="Y26" i="1"/>
  <c r="Y85" i="1" s="1"/>
  <c r="M53" i="9" s="1"/>
  <c r="AV19" i="9" s="1"/>
  <c r="Z26" i="1"/>
  <c r="Z85" i="1" s="1"/>
  <c r="N53" i="9" s="1"/>
  <c r="AW19" i="9" s="1"/>
  <c r="X26" i="1"/>
  <c r="X85" i="1" s="1"/>
  <c r="L53" i="9" s="1"/>
  <c r="AU19" i="9" s="1"/>
  <c r="X27" i="1"/>
  <c r="X86" i="1" s="1"/>
  <c r="L54" i="9" s="1"/>
  <c r="AX19" i="9" s="1"/>
  <c r="AX33" i="9" s="1"/>
  <c r="D27" i="1"/>
  <c r="E27" i="1"/>
  <c r="C27" i="1"/>
  <c r="A27" i="1"/>
  <c r="M53" i="1"/>
  <c r="N53" i="1"/>
  <c r="L53" i="1"/>
  <c r="M32" i="1"/>
  <c r="N32" i="1"/>
  <c r="L32" i="1"/>
  <c r="M55" i="1"/>
  <c r="N55" i="1"/>
  <c r="L55" i="1"/>
  <c r="M33" i="1"/>
  <c r="N33" i="1"/>
  <c r="L33" i="1"/>
  <c r="M28" i="1"/>
  <c r="N28" i="1"/>
  <c r="L28" i="1"/>
  <c r="Y23" i="1"/>
  <c r="Y81" i="1" s="1"/>
  <c r="M49" i="9" s="1"/>
  <c r="AD15" i="9" s="1"/>
  <c r="M40" i="2" l="1"/>
  <c r="M93" i="2" s="1"/>
  <c r="I45" i="7" s="1"/>
  <c r="N40" i="2"/>
  <c r="N93" i="2" s="1"/>
  <c r="J45" i="7" s="1"/>
  <c r="Y40" i="2"/>
  <c r="Y96" i="2" s="1"/>
  <c r="F50" i="9" s="1"/>
  <c r="Z40" i="2"/>
  <c r="Z96" i="2" s="1"/>
  <c r="G50" i="9" s="1"/>
  <c r="X40" i="2"/>
  <c r="X96" i="2" s="1"/>
  <c r="E50" i="9" s="1"/>
  <c r="L40" i="2"/>
  <c r="L93" i="2" s="1"/>
  <c r="H45" i="7" s="1"/>
  <c r="F79" i="2"/>
  <c r="F109" i="2" s="1"/>
  <c r="Y25" i="2"/>
  <c r="Z25" i="2"/>
  <c r="X25" i="2"/>
  <c r="K26" i="3"/>
  <c r="F24" i="3"/>
  <c r="Z38" i="7" s="1"/>
  <c r="Z43" i="7" s="1"/>
  <c r="M14" i="3"/>
  <c r="M27" i="3" s="1"/>
  <c r="AG41" i="7" s="1"/>
  <c r="K31" i="4"/>
  <c r="AE50" i="7" s="1"/>
  <c r="J31" i="4"/>
  <c r="AD50" i="7" s="1"/>
  <c r="Y13" i="4"/>
  <c r="Z13" i="4"/>
  <c r="X13" i="4"/>
  <c r="Y12" i="4"/>
  <c r="Y28" i="4" s="1"/>
  <c r="AA39" i="9" s="1"/>
  <c r="Z12" i="4"/>
  <c r="Z28" i="4" s="1"/>
  <c r="AB39" i="9" s="1"/>
  <c r="X12" i="4"/>
  <c r="X28" i="4" s="1"/>
  <c r="Z39" i="9" s="1"/>
  <c r="W41" i="5"/>
  <c r="AF43" i="9" s="1"/>
  <c r="U37" i="5"/>
  <c r="AD39" i="9" s="1"/>
  <c r="E41" i="5"/>
  <c r="Y61" i="7" s="1"/>
  <c r="E40" i="5"/>
  <c r="F28" i="3" l="1"/>
  <c r="Z42" i="7" s="1"/>
  <c r="Z44" i="7" s="1"/>
  <c r="Y12" i="5"/>
  <c r="U41" i="5" l="1"/>
  <c r="AD43" i="9" s="1"/>
  <c r="U40" i="5"/>
  <c r="AD42" i="9" s="1"/>
  <c r="U39" i="5"/>
  <c r="AD41" i="9" s="1"/>
  <c r="U36" i="5"/>
  <c r="AD38" i="9" s="1"/>
  <c r="U34" i="4"/>
  <c r="W45" i="9" s="1"/>
  <c r="U29" i="4"/>
  <c r="W40" i="9" s="1"/>
  <c r="U27" i="4"/>
  <c r="W38" i="9" s="1"/>
  <c r="U25" i="3"/>
  <c r="P38" i="9" s="1"/>
  <c r="J26" i="3"/>
  <c r="U74" i="1" l="1"/>
  <c r="I42" i="9" s="1"/>
  <c r="J93" i="1"/>
  <c r="S58" i="7" s="1"/>
  <c r="J92" i="1"/>
  <c r="S57" i="7" s="1"/>
  <c r="U75" i="1" l="1"/>
  <c r="I43" i="9" s="1"/>
  <c r="M31" i="1"/>
  <c r="M85" i="1" s="1"/>
  <c r="V50" i="7" s="1"/>
  <c r="N31" i="1"/>
  <c r="N85" i="1" s="1"/>
  <c r="W50" i="7" s="1"/>
  <c r="L31" i="1"/>
  <c r="L85" i="1" s="1"/>
  <c r="U50" i="7" s="1"/>
  <c r="L51" i="1" l="1"/>
  <c r="U50" i="2" l="1"/>
  <c r="I50" i="2"/>
  <c r="K50" i="2"/>
  <c r="Z23" i="1"/>
  <c r="Z81" i="1" s="1"/>
  <c r="N49" i="9" s="1"/>
  <c r="AE15" i="9" s="1"/>
  <c r="T79" i="2"/>
  <c r="S79" i="2"/>
  <c r="R79" i="2"/>
  <c r="M35" i="2"/>
  <c r="N35" i="2"/>
  <c r="L35" i="2"/>
  <c r="E26" i="3"/>
  <c r="E24" i="3"/>
  <c r="E23" i="3"/>
  <c r="Y37" i="7" s="1"/>
  <c r="T19" i="3"/>
  <c r="S19" i="3"/>
  <c r="R19" i="3"/>
  <c r="F21" i="3" s="1"/>
  <c r="G19" i="3"/>
  <c r="G29" i="3" s="1"/>
  <c r="H19" i="3"/>
  <c r="H29" i="3" s="1"/>
  <c r="W31" i="4"/>
  <c r="Y42" i="9" s="1"/>
  <c r="V31" i="4"/>
  <c r="X42" i="9" s="1"/>
  <c r="W30" i="4"/>
  <c r="Y41" i="9" s="1"/>
  <c r="W27" i="4"/>
  <c r="Y38" i="9" s="1"/>
  <c r="V27" i="4"/>
  <c r="X38" i="9" s="1"/>
  <c r="Z48" i="7"/>
  <c r="E29" i="4"/>
  <c r="D27" i="4"/>
  <c r="G23" i="4"/>
  <c r="G37" i="4" s="1"/>
  <c r="H23" i="4"/>
  <c r="H37" i="4" s="1"/>
  <c r="Q23" i="4"/>
  <c r="R23" i="4"/>
  <c r="S23" i="4"/>
  <c r="T23" i="4"/>
  <c r="Y11" i="4"/>
  <c r="Z11" i="4"/>
  <c r="X11" i="4"/>
  <c r="Y10" i="4"/>
  <c r="Z10" i="4"/>
  <c r="X10" i="4"/>
  <c r="Z15" i="4"/>
  <c r="X15" i="4"/>
  <c r="Z27" i="4" l="1"/>
  <c r="Y27" i="4"/>
  <c r="X27" i="4"/>
  <c r="AB38" i="9"/>
  <c r="Z55" i="7"/>
  <c r="Z56" i="7" s="1"/>
  <c r="AO10" i="7"/>
  <c r="F81" i="2"/>
  <c r="R6" i="6" s="1"/>
  <c r="Y48" i="7"/>
  <c r="W40" i="5"/>
  <c r="AF42" i="9" s="1"/>
  <c r="V39" i="5"/>
  <c r="AE41" i="9" s="1"/>
  <c r="V37" i="5"/>
  <c r="AE39" i="9" s="1"/>
  <c r="Z20" i="5"/>
  <c r="Z38" i="5" s="1"/>
  <c r="AI40" i="9" s="1"/>
  <c r="Y20" i="5"/>
  <c r="Y38" i="5" s="1"/>
  <c r="AH40" i="9" s="1"/>
  <c r="X20" i="5"/>
  <c r="X38" i="5" s="1"/>
  <c r="AG40" i="9" s="1"/>
  <c r="AA38" i="9" l="1"/>
  <c r="Z60" i="7"/>
  <c r="Z38" i="9"/>
  <c r="F119" i="2"/>
  <c r="F118" i="2"/>
  <c r="F115" i="2"/>
  <c r="Z63" i="7" l="1"/>
  <c r="Z64" i="7" s="1"/>
  <c r="AO11" i="7"/>
  <c r="AO32" i="7" s="1"/>
  <c r="Z26" i="5"/>
  <c r="Y26" i="5"/>
  <c r="X26" i="5"/>
  <c r="M29" i="2" l="1"/>
  <c r="N29" i="2"/>
  <c r="V72" i="1" l="1"/>
  <c r="J40" i="9" s="1"/>
  <c r="V41" i="5" l="1"/>
  <c r="AE43" i="9" s="1"/>
  <c r="V40" i="5"/>
  <c r="AE42" i="9" s="1"/>
  <c r="W36" i="5"/>
  <c r="AF38" i="9" s="1"/>
  <c r="V36" i="5"/>
  <c r="AE38" i="9" s="1"/>
  <c r="V28" i="4"/>
  <c r="X39" i="9" s="1"/>
  <c r="W34" i="4"/>
  <c r="Y45" i="9" s="1"/>
  <c r="V34" i="4"/>
  <c r="X45" i="9" s="1"/>
  <c r="V29" i="4"/>
  <c r="X40" i="9" s="1"/>
  <c r="V27" i="3"/>
  <c r="R38" i="9"/>
  <c r="V25" i="3"/>
  <c r="Q38" i="9" s="1"/>
  <c r="V78" i="1"/>
  <c r="J46" i="9" s="1"/>
  <c r="V77" i="1"/>
  <c r="J45" i="9" s="1"/>
  <c r="W77" i="1"/>
  <c r="K45" i="9" s="1"/>
  <c r="V76" i="1"/>
  <c r="J44" i="9" s="1"/>
  <c r="W70" i="1"/>
  <c r="K38" i="9" s="1"/>
  <c r="V70" i="1"/>
  <c r="J38" i="9" s="1"/>
  <c r="D5" i="9" l="1"/>
  <c r="G5" i="9" s="1"/>
  <c r="J5" i="9" s="1"/>
  <c r="M5" i="9" s="1"/>
  <c r="C5" i="9"/>
  <c r="F5" i="9" s="1"/>
  <c r="I5" i="9" s="1"/>
  <c r="L5" i="9" s="1"/>
  <c r="B5" i="9"/>
  <c r="E5" i="9" s="1"/>
  <c r="H5" i="9" s="1"/>
  <c r="K5" i="9" s="1"/>
  <c r="AG5" i="9" l="1"/>
  <c r="O5" i="9"/>
  <c r="R5" i="9" s="1"/>
  <c r="U5" i="9" s="1"/>
  <c r="X5" i="9" s="1"/>
  <c r="AA5" i="9" s="1"/>
  <c r="AD5" i="9" s="1"/>
  <c r="AF5" i="9"/>
  <c r="N5" i="9"/>
  <c r="Q5" i="9" s="1"/>
  <c r="T5" i="9" s="1"/>
  <c r="W5" i="9" s="1"/>
  <c r="Z5" i="9" s="1"/>
  <c r="AC5" i="9" s="1"/>
  <c r="AH5" i="9"/>
  <c r="P5" i="9"/>
  <c r="S5" i="9" s="1"/>
  <c r="V5" i="9" s="1"/>
  <c r="Y5" i="9" s="1"/>
  <c r="AB5" i="9" s="1"/>
  <c r="AE5" i="9" s="1"/>
  <c r="BC5" i="9" l="1"/>
  <c r="BF5" i="9" s="1"/>
  <c r="BI5" i="9" s="1"/>
  <c r="BL5" i="9" s="1"/>
  <c r="BO5" i="9" s="1"/>
  <c r="BR5" i="9" s="1"/>
  <c r="BU5" i="9" s="1"/>
  <c r="BX5" i="9" s="1"/>
  <c r="CA5" i="9" s="1"/>
  <c r="AK5" i="9"/>
  <c r="AN5" i="9" s="1"/>
  <c r="AQ5" i="9" s="1"/>
  <c r="AT5" i="9" s="1"/>
  <c r="BA5" i="9"/>
  <c r="BD5" i="9" s="1"/>
  <c r="BG5" i="9" s="1"/>
  <c r="BJ5" i="9" s="1"/>
  <c r="BM5" i="9" s="1"/>
  <c r="BP5" i="9" s="1"/>
  <c r="CB5" i="9" s="1"/>
  <c r="AI5" i="9"/>
  <c r="AL5" i="9" s="1"/>
  <c r="AO5" i="9" s="1"/>
  <c r="AR5" i="9" s="1"/>
  <c r="BB5" i="9"/>
  <c r="BE5" i="9" s="1"/>
  <c r="BH5" i="9" s="1"/>
  <c r="BK5" i="9" s="1"/>
  <c r="BN5" i="9" s="1"/>
  <c r="BQ5" i="9" s="1"/>
  <c r="BT5" i="9" s="1"/>
  <c r="BW5" i="9" s="1"/>
  <c r="BZ5" i="9" s="1"/>
  <c r="AJ5" i="9"/>
  <c r="AM5" i="9" s="1"/>
  <c r="AP5" i="9" s="1"/>
  <c r="AS5" i="9" s="1"/>
  <c r="AY5" i="9" l="1"/>
  <c r="AV5" i="9"/>
  <c r="AZ5" i="9"/>
  <c r="AW5" i="9"/>
  <c r="AU5" i="9"/>
  <c r="AX5" i="9"/>
  <c r="CD5" i="9"/>
  <c r="BS5" i="9"/>
  <c r="BV5" i="9" s="1"/>
  <c r="BY5" i="9" s="1"/>
  <c r="CC5" i="9"/>
  <c r="J103" i="2"/>
  <c r="F55" i="7" s="1"/>
  <c r="M31" i="2"/>
  <c r="N31" i="2"/>
  <c r="N87" i="2" l="1"/>
  <c r="J39" i="7" s="1"/>
  <c r="M87" i="2"/>
  <c r="I39" i="7" s="1"/>
  <c r="K27" i="3"/>
  <c r="J27" i="3"/>
  <c r="J34" i="4"/>
  <c r="AD53" i="7" s="1"/>
  <c r="G25" i="4"/>
  <c r="S8" i="6" s="1"/>
  <c r="H25" i="4"/>
  <c r="T8" i="6" s="1"/>
  <c r="F25" i="4"/>
  <c r="R8" i="6" s="1"/>
  <c r="K41" i="5"/>
  <c r="AE61" i="7" s="1"/>
  <c r="J41" i="5"/>
  <c r="AD61" i="7" s="1"/>
  <c r="F33" i="5"/>
  <c r="N14" i="3"/>
  <c r="N27" i="3" s="1"/>
  <c r="AH41" i="7" s="1"/>
  <c r="L14" i="3"/>
  <c r="L27" i="3" s="1"/>
  <c r="AF41" i="7" s="1"/>
  <c r="M15" i="3" l="1"/>
  <c r="M26" i="3" s="1"/>
  <c r="AG40" i="7" s="1"/>
  <c r="N15" i="3"/>
  <c r="N26" i="3" s="1"/>
  <c r="AH40" i="7" s="1"/>
  <c r="L15" i="3"/>
  <c r="L26" i="3" s="1"/>
  <c r="AF40" i="7" s="1"/>
  <c r="M54" i="1"/>
  <c r="N54" i="1"/>
  <c r="L54" i="1"/>
  <c r="M39" i="2"/>
  <c r="M92" i="2" s="1"/>
  <c r="I44" i="7" s="1"/>
  <c r="N39" i="2"/>
  <c r="N92" i="2" s="1"/>
  <c r="J44" i="7" s="1"/>
  <c r="L39" i="2"/>
  <c r="L92" i="2" s="1"/>
  <c r="H44" i="7" s="1"/>
  <c r="M18" i="5"/>
  <c r="M41" i="5" s="1"/>
  <c r="AG61" i="7" s="1"/>
  <c r="N18" i="5"/>
  <c r="N41" i="5" s="1"/>
  <c r="AH61" i="7" s="1"/>
  <c r="L18" i="5"/>
  <c r="M46" i="2"/>
  <c r="N46" i="2"/>
  <c r="L41" i="5" l="1"/>
  <c r="AF61" i="7" s="1"/>
  <c r="L29" i="2"/>
  <c r="Y13" i="3" l="1"/>
  <c r="Y26" i="3" s="1"/>
  <c r="T39" i="9" s="1"/>
  <c r="Y15" i="3"/>
  <c r="Y27" i="3" s="1"/>
  <c r="T40" i="9" s="1"/>
  <c r="Z15" i="3"/>
  <c r="Z27" i="3" s="1"/>
  <c r="U40" i="9" s="1"/>
  <c r="X15" i="3"/>
  <c r="X27" i="3" s="1"/>
  <c r="S40" i="9" s="1"/>
  <c r="L31" i="2" l="1"/>
  <c r="L87" i="2" s="1"/>
  <c r="H39" i="7" s="1"/>
  <c r="L46" i="2"/>
  <c r="F101" i="1" l="1"/>
  <c r="A59" i="2" l="1"/>
  <c r="A48" i="2" s="1"/>
  <c r="E47" i="2"/>
  <c r="A55" i="2" l="1"/>
  <c r="A61" i="2" s="1"/>
  <c r="A47" i="2"/>
  <c r="I8" i="6"/>
  <c r="J8" i="6"/>
  <c r="C8" i="6"/>
  <c r="P8" i="6" s="1"/>
  <c r="V8" i="6" s="1"/>
  <c r="D8" i="6"/>
  <c r="Y27" i="5"/>
  <c r="Z27" i="5"/>
  <c r="Y30" i="5"/>
  <c r="Z30" i="5"/>
  <c r="Y29" i="5"/>
  <c r="Z29" i="5"/>
  <c r="Y25" i="5"/>
  <c r="Z25" i="5"/>
  <c r="Y21" i="5"/>
  <c r="Z21" i="5"/>
  <c r="Y24" i="5"/>
  <c r="Z24" i="5"/>
  <c r="Y23" i="5"/>
  <c r="Z23" i="5"/>
  <c r="Z39" i="5" s="1"/>
  <c r="AI41" i="9" s="1"/>
  <c r="M10" i="9" s="1"/>
  <c r="Y22" i="5"/>
  <c r="Z22" i="5"/>
  <c r="Y18" i="5"/>
  <c r="Y41" i="5" s="1"/>
  <c r="AH43" i="9" s="1"/>
  <c r="AD14" i="9" s="1"/>
  <c r="AD33" i="9" s="1"/>
  <c r="Z18" i="5"/>
  <c r="Z41" i="5" s="1"/>
  <c r="AI43" i="9" s="1"/>
  <c r="AE14" i="9" s="1"/>
  <c r="AE33" i="9" s="1"/>
  <c r="Y17" i="5"/>
  <c r="Y40" i="5" s="1"/>
  <c r="AH42" i="9" s="1"/>
  <c r="U12" i="9" s="1"/>
  <c r="Z17" i="5"/>
  <c r="Z40" i="5" s="1"/>
  <c r="AI42" i="9" s="1"/>
  <c r="V12" i="9" s="1"/>
  <c r="Y10" i="5"/>
  <c r="Z10" i="5"/>
  <c r="Y11" i="5"/>
  <c r="Z11" i="5"/>
  <c r="Z12" i="5"/>
  <c r="Y13" i="5"/>
  <c r="Z13" i="5"/>
  <c r="Y20" i="4"/>
  <c r="Y32" i="4" s="1"/>
  <c r="AA43" i="9" s="1"/>
  <c r="Z20" i="4"/>
  <c r="Z32" i="4" s="1"/>
  <c r="AB43" i="9" s="1"/>
  <c r="Y18" i="4"/>
  <c r="Z18" i="4"/>
  <c r="Y19" i="4"/>
  <c r="Y31" i="4" s="1"/>
  <c r="AA42" i="9" s="1"/>
  <c r="Z19" i="4"/>
  <c r="Z31" i="4" s="1"/>
  <c r="AB42" i="9" s="1"/>
  <c r="Y17" i="4"/>
  <c r="Y29" i="4" s="1"/>
  <c r="AA40" i="9" s="1"/>
  <c r="Z17" i="4"/>
  <c r="Z29" i="4" s="1"/>
  <c r="AB40" i="9" s="1"/>
  <c r="Y21" i="4"/>
  <c r="Z21" i="4"/>
  <c r="Y16" i="4"/>
  <c r="Z16" i="4"/>
  <c r="Z30" i="4" s="1"/>
  <c r="Y15" i="4"/>
  <c r="Y30" i="4" s="1"/>
  <c r="M15" i="4"/>
  <c r="N15" i="4"/>
  <c r="M19" i="4"/>
  <c r="M31" i="4" s="1"/>
  <c r="AG50" i="7" s="1"/>
  <c r="N19" i="4"/>
  <c r="N31" i="4" s="1"/>
  <c r="AH50" i="7" s="1"/>
  <c r="M17" i="4"/>
  <c r="M30" i="4" s="1"/>
  <c r="AG49" i="7" s="1"/>
  <c r="N17" i="4"/>
  <c r="N30" i="4" s="1"/>
  <c r="AH49" i="7" s="1"/>
  <c r="M21" i="4"/>
  <c r="M33" i="4" s="1"/>
  <c r="AG52" i="7" s="1"/>
  <c r="N21" i="4"/>
  <c r="N33" i="4" s="1"/>
  <c r="AH52" i="7" s="1"/>
  <c r="M16" i="4"/>
  <c r="N16" i="4"/>
  <c r="N18" i="4"/>
  <c r="M18" i="4"/>
  <c r="M20" i="4"/>
  <c r="M32" i="4" s="1"/>
  <c r="AG51" i="7" s="1"/>
  <c r="N20" i="4"/>
  <c r="N32" i="4" s="1"/>
  <c r="AH51" i="7" s="1"/>
  <c r="M22" i="4"/>
  <c r="M34" i="4" s="1"/>
  <c r="AG53" i="7" s="1"/>
  <c r="N22" i="4"/>
  <c r="N34" i="4" s="1"/>
  <c r="AH53" i="7" s="1"/>
  <c r="I7" i="6"/>
  <c r="J7" i="6"/>
  <c r="Y12" i="3"/>
  <c r="Y25" i="3" s="1"/>
  <c r="Z12" i="3"/>
  <c r="Z25" i="3" s="1"/>
  <c r="Z13" i="3"/>
  <c r="Z26" i="3" s="1"/>
  <c r="U39" i="9" s="1"/>
  <c r="M13" i="3"/>
  <c r="N13" i="3"/>
  <c r="M12" i="3"/>
  <c r="M25" i="3" s="1"/>
  <c r="N12" i="3"/>
  <c r="N25" i="3" s="1"/>
  <c r="L12" i="3"/>
  <c r="Z33" i="4" l="1"/>
  <c r="AB44" i="9" s="1"/>
  <c r="Y33" i="4"/>
  <c r="AA44" i="9" s="1"/>
  <c r="Y24" i="7"/>
  <c r="AN24" i="7" s="1"/>
  <c r="AT24" i="7" s="1"/>
  <c r="X24" i="7"/>
  <c r="AM24" i="7" s="1"/>
  <c r="AS24" i="7" s="1"/>
  <c r="N29" i="4"/>
  <c r="N35" i="4" s="1"/>
  <c r="AH54" i="7" s="1"/>
  <c r="AB41" i="9"/>
  <c r="Z35" i="4"/>
  <c r="AB46" i="9" s="1"/>
  <c r="M29" i="4"/>
  <c r="AH48" i="7"/>
  <c r="AA41" i="9"/>
  <c r="AG48" i="7"/>
  <c r="M35" i="4"/>
  <c r="AG54" i="7" s="1"/>
  <c r="U38" i="9"/>
  <c r="Z28" i="3"/>
  <c r="U42" i="9" s="1"/>
  <c r="AH39" i="7"/>
  <c r="N28" i="3"/>
  <c r="AH42" i="7" s="1"/>
  <c r="AG39" i="7"/>
  <c r="M28" i="3"/>
  <c r="AG42" i="7" s="1"/>
  <c r="T38" i="9"/>
  <c r="Y28" i="3"/>
  <c r="T42" i="9" s="1"/>
  <c r="Y39" i="5"/>
  <c r="AH41" i="9" s="1"/>
  <c r="L10" i="9" s="1"/>
  <c r="Z37" i="5"/>
  <c r="AI39" i="9" s="1"/>
  <c r="Y37" i="5"/>
  <c r="AH39" i="9" s="1"/>
  <c r="Z36" i="5"/>
  <c r="AI38" i="9" s="1"/>
  <c r="Y36" i="5"/>
  <c r="AH38" i="9" s="1"/>
  <c r="AH45" i="9" s="1"/>
  <c r="AI45" i="9"/>
  <c r="Y23" i="4"/>
  <c r="Z23" i="4"/>
  <c r="M23" i="4"/>
  <c r="N23" i="4"/>
  <c r="N19" i="3"/>
  <c r="Y19" i="3"/>
  <c r="M19" i="3"/>
  <c r="Z19" i="3"/>
  <c r="Q8" i="6"/>
  <c r="W8" i="6" s="1"/>
  <c r="D7" i="6"/>
  <c r="Q7" i="6" s="1"/>
  <c r="G21" i="3"/>
  <c r="S7" i="6" s="1"/>
  <c r="H21" i="3"/>
  <c r="T7" i="6" s="1"/>
  <c r="C7" i="6"/>
  <c r="P7" i="6" s="1"/>
  <c r="M38" i="1"/>
  <c r="M88" i="1" s="1"/>
  <c r="V53" i="7" s="1"/>
  <c r="N38" i="1"/>
  <c r="N88" i="1" s="1"/>
  <c r="W53" i="7" s="1"/>
  <c r="M48" i="1"/>
  <c r="M95" i="1" s="1"/>
  <c r="V60" i="7" s="1"/>
  <c r="N48" i="1"/>
  <c r="N95" i="1" s="1"/>
  <c r="W60" i="7" s="1"/>
  <c r="M44" i="1"/>
  <c r="N44" i="1"/>
  <c r="M43" i="1"/>
  <c r="N43" i="1"/>
  <c r="M56" i="1"/>
  <c r="M98" i="1" s="1"/>
  <c r="V63" i="7" s="1"/>
  <c r="N56" i="1"/>
  <c r="N98" i="1" s="1"/>
  <c r="W63" i="7" s="1"/>
  <c r="M49" i="1"/>
  <c r="N49" i="1"/>
  <c r="M52" i="1"/>
  <c r="M96" i="1" s="1"/>
  <c r="V61" i="7" s="1"/>
  <c r="N52" i="1"/>
  <c r="N96" i="1" s="1"/>
  <c r="W61" i="7" s="1"/>
  <c r="M50" i="1"/>
  <c r="M97" i="1" s="1"/>
  <c r="V62" i="7" s="1"/>
  <c r="N50" i="1"/>
  <c r="N97" i="1" s="1"/>
  <c r="W62" i="7" s="1"/>
  <c r="M30" i="1"/>
  <c r="M83" i="1" s="1"/>
  <c r="V48" i="7" s="1"/>
  <c r="N30" i="1"/>
  <c r="N83" i="1" s="1"/>
  <c r="W48" i="7" s="1"/>
  <c r="M24" i="1"/>
  <c r="M78" i="1" s="1"/>
  <c r="V43" i="7" s="1"/>
  <c r="N24" i="1"/>
  <c r="N78" i="1" s="1"/>
  <c r="W43" i="7" s="1"/>
  <c r="N18" i="1"/>
  <c r="M18" i="1"/>
  <c r="M27" i="1"/>
  <c r="M82" i="1" s="1"/>
  <c r="V47" i="7" s="1"/>
  <c r="N27" i="1"/>
  <c r="N82" i="1" s="1"/>
  <c r="W47" i="7" s="1"/>
  <c r="M23" i="1"/>
  <c r="N23" i="1"/>
  <c r="M45" i="1"/>
  <c r="N45" i="1"/>
  <c r="M35" i="1"/>
  <c r="M84" i="1" s="1"/>
  <c r="V49" i="7" s="1"/>
  <c r="N35" i="1"/>
  <c r="N84" i="1" s="1"/>
  <c r="W49" i="7" s="1"/>
  <c r="M19" i="1"/>
  <c r="N19" i="1"/>
  <c r="M16" i="1"/>
  <c r="M72" i="1" s="1"/>
  <c r="V37" i="7" s="1"/>
  <c r="N16" i="1"/>
  <c r="N72" i="1" s="1"/>
  <c r="W37" i="7" s="1"/>
  <c r="M17" i="1"/>
  <c r="M73" i="1" s="1"/>
  <c r="V38" i="7" s="1"/>
  <c r="N17" i="1"/>
  <c r="N73" i="1" s="1"/>
  <c r="W38" i="7" s="1"/>
  <c r="M42" i="1"/>
  <c r="N42" i="1"/>
  <c r="M20" i="1"/>
  <c r="N20" i="1"/>
  <c r="M22" i="1"/>
  <c r="M77" i="1" s="1"/>
  <c r="V42" i="7" s="1"/>
  <c r="N22" i="1"/>
  <c r="N77" i="1" s="1"/>
  <c r="W42" i="7" s="1"/>
  <c r="I9" i="6"/>
  <c r="J9" i="6"/>
  <c r="Y59" i="1"/>
  <c r="Y72" i="1" s="1"/>
  <c r="M40" i="9" s="1"/>
  <c r="Z59" i="1"/>
  <c r="Z72" i="1" s="1"/>
  <c r="N40" i="9" s="1"/>
  <c r="Y43" i="1"/>
  <c r="Y89" i="1" s="1"/>
  <c r="M57" i="9" s="1"/>
  <c r="BN26" i="9" s="1"/>
  <c r="BN33" i="9" s="1"/>
  <c r="Z43" i="1"/>
  <c r="Z89" i="1" s="1"/>
  <c r="N57" i="9" s="1"/>
  <c r="BO26" i="9" s="1"/>
  <c r="BO33" i="9" s="1"/>
  <c r="Y30" i="1"/>
  <c r="Y87" i="1" s="1"/>
  <c r="Z30" i="1"/>
  <c r="Z87" i="1" s="1"/>
  <c r="Y24" i="1"/>
  <c r="Y83" i="1" s="1"/>
  <c r="M51" i="9" s="1"/>
  <c r="AJ16" i="9" s="1"/>
  <c r="AJ33" i="9" s="1"/>
  <c r="Z24" i="1"/>
  <c r="Z83" i="1" s="1"/>
  <c r="N51" i="9" s="1"/>
  <c r="AK16" i="9" s="1"/>
  <c r="AK33" i="9" s="1"/>
  <c r="Y18" i="1"/>
  <c r="Z18" i="1"/>
  <c r="Y42" i="1"/>
  <c r="Y90" i="1" s="1"/>
  <c r="M58" i="9" s="1"/>
  <c r="BQ26" i="9" s="1"/>
  <c r="BQ33" i="9" s="1"/>
  <c r="Z42" i="1"/>
  <c r="Z90" i="1" s="1"/>
  <c r="N58" i="9" s="1"/>
  <c r="BR26" i="9" s="1"/>
  <c r="BR33" i="9" s="1"/>
  <c r="Y20" i="1"/>
  <c r="Y76" i="1" s="1"/>
  <c r="M44" i="9" s="1"/>
  <c r="Z20" i="1"/>
  <c r="Z76" i="1" s="1"/>
  <c r="N44" i="9" s="1"/>
  <c r="Y22" i="1"/>
  <c r="Y82" i="1" s="1"/>
  <c r="M50" i="9" s="1"/>
  <c r="AG15" i="9" s="1"/>
  <c r="AG33" i="9" s="1"/>
  <c r="Z22" i="1"/>
  <c r="Z82" i="1" s="1"/>
  <c r="N50" i="9" s="1"/>
  <c r="AH15" i="9" s="1"/>
  <c r="AH33" i="9" s="1"/>
  <c r="Y45" i="1"/>
  <c r="Y91" i="1" s="1"/>
  <c r="M59" i="9" s="1"/>
  <c r="BT27" i="9" s="1"/>
  <c r="Z45" i="1"/>
  <c r="Z91" i="1" s="1"/>
  <c r="N59" i="9" s="1"/>
  <c r="BU27" i="9" s="1"/>
  <c r="Y19" i="1"/>
  <c r="Y77" i="1" s="1"/>
  <c r="M45" i="9" s="1"/>
  <c r="Z19" i="1"/>
  <c r="Z77" i="1" s="1"/>
  <c r="N45" i="9" s="1"/>
  <c r="Y16" i="1"/>
  <c r="Y73" i="1" s="1"/>
  <c r="M41" i="9" s="1"/>
  <c r="O12" i="9" s="1"/>
  <c r="Z16" i="1"/>
  <c r="Z73" i="1" s="1"/>
  <c r="N41" i="9" s="1"/>
  <c r="P12" i="9" s="1"/>
  <c r="Y17" i="1"/>
  <c r="Y74" i="1" s="1"/>
  <c r="M42" i="9" s="1"/>
  <c r="Z17" i="1"/>
  <c r="Z74" i="1" s="1"/>
  <c r="N42" i="9" s="1"/>
  <c r="Z11" i="1"/>
  <c r="Z70" i="1" s="1"/>
  <c r="N38" i="9" s="1"/>
  <c r="Y12" i="1"/>
  <c r="Y71" i="1" s="1"/>
  <c r="M39" i="9" s="1"/>
  <c r="Z12" i="1"/>
  <c r="Z71" i="1" s="1"/>
  <c r="N39" i="9" s="1"/>
  <c r="N61" i="2"/>
  <c r="N105" i="2" s="1"/>
  <c r="J57" i="7" s="1"/>
  <c r="M61" i="2"/>
  <c r="M105" i="2" s="1"/>
  <c r="I57" i="7" s="1"/>
  <c r="L55" i="2"/>
  <c r="L100" i="2" s="1"/>
  <c r="H52" i="7" s="1"/>
  <c r="M33" i="2"/>
  <c r="M89" i="2" s="1"/>
  <c r="I41" i="7" s="1"/>
  <c r="N33" i="2"/>
  <c r="N89" i="2" s="1"/>
  <c r="J41" i="7" s="1"/>
  <c r="M47" i="2"/>
  <c r="N47" i="2"/>
  <c r="M48" i="2"/>
  <c r="N48" i="2"/>
  <c r="M53" i="2"/>
  <c r="N53" i="2"/>
  <c r="M54" i="2"/>
  <c r="Y54" i="2" s="1"/>
  <c r="N54" i="2"/>
  <c r="Z54" i="2" s="1"/>
  <c r="M60" i="2"/>
  <c r="M106" i="2" s="1"/>
  <c r="I58" i="7" s="1"/>
  <c r="N60" i="2"/>
  <c r="N106" i="2" s="1"/>
  <c r="J58" i="7" s="1"/>
  <c r="M55" i="2"/>
  <c r="M100" i="2" s="1"/>
  <c r="I52" i="7" s="1"/>
  <c r="N55" i="2"/>
  <c r="N100" i="2" s="1"/>
  <c r="J52" i="7" s="1"/>
  <c r="M43" i="2"/>
  <c r="N43" i="2"/>
  <c r="M44" i="2"/>
  <c r="N44" i="2"/>
  <c r="M58" i="2"/>
  <c r="M103" i="2" s="1"/>
  <c r="I55" i="7" s="1"/>
  <c r="N58" i="2"/>
  <c r="N103" i="2" s="1"/>
  <c r="J55" i="7" s="1"/>
  <c r="M56" i="2"/>
  <c r="M101" i="2" s="1"/>
  <c r="I53" i="7" s="1"/>
  <c r="N56" i="2"/>
  <c r="N101" i="2" s="1"/>
  <c r="J53" i="7" s="1"/>
  <c r="M59" i="2"/>
  <c r="M104" i="2" s="1"/>
  <c r="I56" i="7" s="1"/>
  <c r="N59" i="2"/>
  <c r="N104" i="2" s="1"/>
  <c r="J56" i="7" s="1"/>
  <c r="M52" i="2"/>
  <c r="M97" i="2" s="1"/>
  <c r="I49" i="7" s="1"/>
  <c r="N52" i="2"/>
  <c r="N97" i="2" s="1"/>
  <c r="J49" i="7" s="1"/>
  <c r="M30" i="2"/>
  <c r="N30" i="2"/>
  <c r="M49" i="2"/>
  <c r="N49" i="2"/>
  <c r="M50" i="2"/>
  <c r="N50" i="2"/>
  <c r="M34" i="2"/>
  <c r="M90" i="2" s="1"/>
  <c r="I42" i="7" s="1"/>
  <c r="I13" i="7" s="1"/>
  <c r="AM13" i="7" s="1"/>
  <c r="AS13" i="7" s="1"/>
  <c r="N34" i="2"/>
  <c r="N90" i="2" s="1"/>
  <c r="J42" i="7" s="1"/>
  <c r="M42" i="2"/>
  <c r="M94" i="2" s="1"/>
  <c r="I46" i="7" s="1"/>
  <c r="N42" i="2"/>
  <c r="N94" i="2" s="1"/>
  <c r="J46" i="7" s="1"/>
  <c r="M27" i="2"/>
  <c r="N27" i="2"/>
  <c r="M51" i="2"/>
  <c r="M98" i="2" s="1"/>
  <c r="I50" i="7" s="1"/>
  <c r="N51" i="2"/>
  <c r="N98" i="2" s="1"/>
  <c r="J50" i="7" s="1"/>
  <c r="M45" i="2"/>
  <c r="M95" i="2" s="1"/>
  <c r="I47" i="7" s="1"/>
  <c r="N45" i="2"/>
  <c r="N95" i="2" s="1"/>
  <c r="J47" i="7" s="1"/>
  <c r="M28" i="2"/>
  <c r="N28" i="2"/>
  <c r="M57" i="2"/>
  <c r="M102" i="2" s="1"/>
  <c r="I54" i="7" s="1"/>
  <c r="N57" i="2"/>
  <c r="N102" i="2" s="1"/>
  <c r="J54" i="7" s="1"/>
  <c r="Y71" i="2"/>
  <c r="Z71" i="2"/>
  <c r="Y73" i="2"/>
  <c r="Z73" i="2"/>
  <c r="Z65" i="2"/>
  <c r="Y55" i="2"/>
  <c r="Y104" i="2" s="1"/>
  <c r="F58" i="9" s="1"/>
  <c r="BH21" i="9" s="1"/>
  <c r="Z55" i="2"/>
  <c r="Z104" i="2" s="1"/>
  <c r="G58" i="9" s="1"/>
  <c r="BI21" i="9" s="1"/>
  <c r="Y61" i="2"/>
  <c r="Y109" i="2" s="1"/>
  <c r="F63" i="9" s="1"/>
  <c r="BZ30" i="9" s="1"/>
  <c r="BZ33" i="9" s="1"/>
  <c r="Z61" i="2"/>
  <c r="Z109" i="2" s="1"/>
  <c r="G63" i="9" s="1"/>
  <c r="CA30" i="9" s="1"/>
  <c r="CA33" i="9" s="1"/>
  <c r="Y63" i="2"/>
  <c r="Z63" i="2"/>
  <c r="Y64" i="2"/>
  <c r="Z64" i="2"/>
  <c r="Y58" i="2"/>
  <c r="Y106" i="2" s="1"/>
  <c r="F60" i="9" s="1"/>
  <c r="Z58" i="2"/>
  <c r="Z106" i="2" s="1"/>
  <c r="G60" i="9" s="1"/>
  <c r="Y56" i="2"/>
  <c r="Y105" i="2" s="1"/>
  <c r="F59" i="9" s="1"/>
  <c r="BH24" i="9" s="1"/>
  <c r="BH33" i="9" s="1"/>
  <c r="Z56" i="2"/>
  <c r="Z105" i="2" s="1"/>
  <c r="G59" i="9" s="1"/>
  <c r="BI24" i="9" s="1"/>
  <c r="BI33" i="9" s="1"/>
  <c r="Y59" i="2"/>
  <c r="Y107" i="2" s="1"/>
  <c r="F61" i="9" s="1"/>
  <c r="BW29" i="9" s="1"/>
  <c r="BW33" i="9" s="1"/>
  <c r="Z59" i="2"/>
  <c r="Z107" i="2" s="1"/>
  <c r="G61" i="9" s="1"/>
  <c r="BX29" i="9" s="1"/>
  <c r="BX33" i="9" s="1"/>
  <c r="Y52" i="2"/>
  <c r="Y102" i="2" s="1"/>
  <c r="F56" i="9" s="1"/>
  <c r="BB19" i="9" s="1"/>
  <c r="Y33" i="2"/>
  <c r="Y92" i="2" s="1"/>
  <c r="F46" i="9" s="1"/>
  <c r="Z33" i="2"/>
  <c r="Z92" i="2" s="1"/>
  <c r="G46" i="9" s="1"/>
  <c r="Y47" i="2"/>
  <c r="Y99" i="2" s="1"/>
  <c r="F53" i="9" s="1"/>
  <c r="AP18" i="9" s="1"/>
  <c r="Z47" i="2"/>
  <c r="Z99" i="2" s="1"/>
  <c r="G53" i="9" s="1"/>
  <c r="AQ18" i="9" s="1"/>
  <c r="Y48" i="2"/>
  <c r="Y100" i="2" s="1"/>
  <c r="F54" i="9" s="1"/>
  <c r="AS18" i="9" s="1"/>
  <c r="AS33" i="9" s="1"/>
  <c r="Z48" i="2"/>
  <c r="Z100" i="2" s="1"/>
  <c r="G54" i="9" s="1"/>
  <c r="AT18" i="9" s="1"/>
  <c r="AT33" i="9" s="1"/>
  <c r="Y42" i="2"/>
  <c r="Y98" i="2" s="1"/>
  <c r="F52" i="9" s="1"/>
  <c r="Z42" i="2"/>
  <c r="Z98" i="2" s="1"/>
  <c r="G52" i="9" s="1"/>
  <c r="Y43" i="2"/>
  <c r="Y97" i="2" s="1"/>
  <c r="F51" i="9" s="1"/>
  <c r="AM17" i="9" s="1"/>
  <c r="AM33" i="9" s="1"/>
  <c r="Z43" i="2"/>
  <c r="Z97" i="2" s="1"/>
  <c r="G51" i="9" s="1"/>
  <c r="AN17" i="9" s="1"/>
  <c r="AN33" i="9" s="1"/>
  <c r="Y31" i="2"/>
  <c r="Y91" i="2" s="1"/>
  <c r="F45" i="9" s="1"/>
  <c r="Z31" i="2"/>
  <c r="Z91" i="2" s="1"/>
  <c r="G45" i="9" s="1"/>
  <c r="Y35" i="2"/>
  <c r="Y93" i="2" s="1"/>
  <c r="F47" i="9" s="1"/>
  <c r="AA14" i="9" s="1"/>
  <c r="AA33" i="9" s="1"/>
  <c r="Z35" i="2"/>
  <c r="Z93" i="2" s="1"/>
  <c r="G47" i="9" s="1"/>
  <c r="AB14" i="9" s="1"/>
  <c r="AB33" i="9" s="1"/>
  <c r="Y30" i="2"/>
  <c r="Y89" i="2" s="1"/>
  <c r="F43" i="9" s="1"/>
  <c r="L11" i="9" s="1"/>
  <c r="Z30" i="2"/>
  <c r="Z89" i="2" s="1"/>
  <c r="G43" i="9" s="1"/>
  <c r="M11" i="9" s="1"/>
  <c r="M33" i="9" s="1"/>
  <c r="Y49" i="2"/>
  <c r="Y101" i="2" s="1"/>
  <c r="F55" i="9" s="1"/>
  <c r="AV18" i="9" s="1"/>
  <c r="AV33" i="9" s="1"/>
  <c r="Z49" i="2"/>
  <c r="Z101" i="2" s="1"/>
  <c r="G55" i="9" s="1"/>
  <c r="AW18" i="9" s="1"/>
  <c r="AW33" i="9" s="1"/>
  <c r="Y21" i="2"/>
  <c r="Z21" i="2"/>
  <c r="Y22" i="2"/>
  <c r="Z22" i="2"/>
  <c r="Y17" i="2"/>
  <c r="Z17" i="2"/>
  <c r="Y15" i="2"/>
  <c r="Z15" i="2"/>
  <c r="Y16" i="2"/>
  <c r="Z16" i="2"/>
  <c r="Y13" i="2"/>
  <c r="Y84" i="2" s="1"/>
  <c r="F38" i="9" s="1"/>
  <c r="C9" i="9" s="1"/>
  <c r="C33" i="9" s="1"/>
  <c r="Z13" i="2"/>
  <c r="Z84" i="2" s="1"/>
  <c r="G38" i="9" s="1"/>
  <c r="I6" i="6"/>
  <c r="J6" i="6"/>
  <c r="C6" i="6"/>
  <c r="D6" i="6"/>
  <c r="C5" i="6"/>
  <c r="G8" i="1" s="1"/>
  <c r="D5" i="6"/>
  <c r="H8" i="1" s="1"/>
  <c r="B5" i="6"/>
  <c r="F8" i="1" s="1"/>
  <c r="C6" i="7"/>
  <c r="F6" i="7" s="1"/>
  <c r="I6" i="7" s="1"/>
  <c r="L6" i="7" s="1"/>
  <c r="O6" i="7" s="1"/>
  <c r="R6" i="7" s="1"/>
  <c r="U6" i="7" s="1"/>
  <c r="X6" i="7" s="1"/>
  <c r="AA6" i="7" s="1"/>
  <c r="AD6" i="7" s="1"/>
  <c r="AG6" i="7" s="1"/>
  <c r="AJ6" i="7" s="1"/>
  <c r="AM6" i="7" s="1"/>
  <c r="AP6" i="7" s="1"/>
  <c r="AS6" i="7" s="1"/>
  <c r="D6" i="7"/>
  <c r="G6" i="7" s="1"/>
  <c r="J6" i="7" s="1"/>
  <c r="M6" i="7" s="1"/>
  <c r="P6" i="7" s="1"/>
  <c r="S6" i="7" s="1"/>
  <c r="V6" i="7" s="1"/>
  <c r="Y6" i="7" s="1"/>
  <c r="AB6" i="7" s="1"/>
  <c r="AE6" i="7" s="1"/>
  <c r="AH6" i="7" s="1"/>
  <c r="AK6" i="7" s="1"/>
  <c r="AN6" i="7" s="1"/>
  <c r="AQ6" i="7" s="1"/>
  <c r="AT6" i="7" s="1"/>
  <c r="B6" i="7"/>
  <c r="E6" i="7" s="1"/>
  <c r="H6" i="7" s="1"/>
  <c r="K6" i="7" s="1"/>
  <c r="N6" i="7" s="1"/>
  <c r="Q6" i="7" s="1"/>
  <c r="T6" i="7" s="1"/>
  <c r="W6" i="7" s="1"/>
  <c r="Z6" i="7" s="1"/>
  <c r="AC6" i="7" s="1"/>
  <c r="AF6" i="7" s="1"/>
  <c r="AI6" i="7" s="1"/>
  <c r="AL6" i="7" s="1"/>
  <c r="AO6" i="7" s="1"/>
  <c r="AR6" i="7" s="1"/>
  <c r="M29" i="3" l="1"/>
  <c r="N29" i="3"/>
  <c r="AP17" i="9"/>
  <c r="AQ17" i="9"/>
  <c r="AQ33" i="9" s="1"/>
  <c r="AP33" i="9"/>
  <c r="Y35" i="4"/>
  <c r="AA46" i="9" s="1"/>
  <c r="AH28" i="7"/>
  <c r="AG28" i="7"/>
  <c r="V20" i="7"/>
  <c r="U20" i="7"/>
  <c r="P18" i="7"/>
  <c r="AN18" i="7" s="1"/>
  <c r="AT18" i="7" s="1"/>
  <c r="Z52" i="2"/>
  <c r="Z102" i="2" s="1"/>
  <c r="G56" i="9" s="1"/>
  <c r="BC19" i="9" s="1"/>
  <c r="O18" i="7"/>
  <c r="AM18" i="7" s="1"/>
  <c r="AS18" i="7" s="1"/>
  <c r="J13" i="7"/>
  <c r="AN13" i="7" s="1"/>
  <c r="AT13" i="7" s="1"/>
  <c r="R12" i="9"/>
  <c r="R33" i="9" s="1"/>
  <c r="U13" i="9"/>
  <c r="U33" i="9" s="1"/>
  <c r="S12" i="9"/>
  <c r="S33" i="9" s="1"/>
  <c r="V13" i="9"/>
  <c r="V33" i="9" s="1"/>
  <c r="L33" i="9"/>
  <c r="M14" i="7"/>
  <c r="AN14" i="7" s="1"/>
  <c r="AT14" i="7" s="1"/>
  <c r="L14" i="7"/>
  <c r="AM14" i="7" s="1"/>
  <c r="AS14" i="7" s="1"/>
  <c r="N75" i="1"/>
  <c r="W40" i="7" s="1"/>
  <c r="D12" i="7" s="1"/>
  <c r="M75" i="1"/>
  <c r="V40" i="7" s="1"/>
  <c r="C12" i="7" s="1"/>
  <c r="D9" i="9"/>
  <c r="D33" i="9" s="1"/>
  <c r="N36" i="4"/>
  <c r="Z36" i="4"/>
  <c r="M36" i="4"/>
  <c r="Y36" i="4"/>
  <c r="P11" i="9"/>
  <c r="P33" i="9" s="1"/>
  <c r="AB47" i="9"/>
  <c r="AB48" i="9" s="1"/>
  <c r="AH55" i="7"/>
  <c r="AH56" i="7" s="1"/>
  <c r="AG55" i="7"/>
  <c r="AG56" i="7" s="1"/>
  <c r="O11" i="9"/>
  <c r="O33" i="9" s="1"/>
  <c r="AA47" i="9"/>
  <c r="AA48" i="9" s="1"/>
  <c r="M15" i="7"/>
  <c r="L15" i="7"/>
  <c r="N91" i="1"/>
  <c r="W56" i="7" s="1"/>
  <c r="Y25" i="7" s="1"/>
  <c r="M91" i="1"/>
  <c r="V56" i="7" s="1"/>
  <c r="X25" i="7" s="1"/>
  <c r="N55" i="9"/>
  <c r="Z92" i="1"/>
  <c r="N60" i="9" s="1"/>
  <c r="P19" i="7"/>
  <c r="M55" i="9"/>
  <c r="Y92" i="1"/>
  <c r="M60" i="9" s="1"/>
  <c r="O19" i="7"/>
  <c r="Y23" i="7"/>
  <c r="X23" i="7"/>
  <c r="AM23" i="7" s="1"/>
  <c r="AS23" i="7" s="1"/>
  <c r="AN23" i="7"/>
  <c r="AT23" i="7" s="1"/>
  <c r="P16" i="7"/>
  <c r="O16" i="7"/>
  <c r="BU26" i="9"/>
  <c r="BU33" i="9" s="1"/>
  <c r="AE25" i="7"/>
  <c r="AD25" i="7"/>
  <c r="BT26" i="9"/>
  <c r="BT33" i="9" s="1"/>
  <c r="Z29" i="3"/>
  <c r="J12" i="7"/>
  <c r="AH43" i="7"/>
  <c r="AH44" i="7" s="1"/>
  <c r="U41" i="9"/>
  <c r="U43" i="9" s="1"/>
  <c r="Y13" i="9"/>
  <c r="Y33" i="9" s="1"/>
  <c r="Y29" i="3"/>
  <c r="X13" i="9"/>
  <c r="X33" i="9" s="1"/>
  <c r="T41" i="9"/>
  <c r="T43" i="9" s="1"/>
  <c r="I12" i="7"/>
  <c r="AG43" i="7"/>
  <c r="AG44" i="7" s="1"/>
  <c r="Q6" i="6"/>
  <c r="AK31" i="7"/>
  <c r="AN31" i="7" s="1"/>
  <c r="AT31" i="7" s="1"/>
  <c r="AJ31" i="7"/>
  <c r="AM31" i="7" s="1"/>
  <c r="AS31" i="7" s="1"/>
  <c r="AK30" i="7"/>
  <c r="AN30" i="7" s="1"/>
  <c r="AT30" i="7" s="1"/>
  <c r="AJ30" i="7"/>
  <c r="AM30" i="7" s="1"/>
  <c r="AS30" i="7" s="1"/>
  <c r="AK29" i="7"/>
  <c r="AJ29" i="7"/>
  <c r="N92" i="1"/>
  <c r="N66" i="1"/>
  <c r="M92" i="1"/>
  <c r="M66" i="1"/>
  <c r="Z85" i="2"/>
  <c r="Z86" i="2"/>
  <c r="G40" i="9" s="1"/>
  <c r="G10" i="9" s="1"/>
  <c r="Z87" i="2"/>
  <c r="G41" i="9" s="1"/>
  <c r="J10" i="9" s="1"/>
  <c r="J33" i="9" s="1"/>
  <c r="Y87" i="2"/>
  <c r="F41" i="9" s="1"/>
  <c r="I10" i="9" s="1"/>
  <c r="I33" i="9" s="1"/>
  <c r="M85" i="2"/>
  <c r="I38" i="7" s="1"/>
  <c r="M99" i="2"/>
  <c r="I51" i="7" s="1"/>
  <c r="M96" i="2"/>
  <c r="I48" i="7" s="1"/>
  <c r="Y85" i="2"/>
  <c r="Y86" i="2"/>
  <c r="F40" i="9" s="1"/>
  <c r="F10" i="9" s="1"/>
  <c r="N85" i="2"/>
  <c r="J38" i="7" s="1"/>
  <c r="N99" i="2"/>
  <c r="J51" i="7" s="1"/>
  <c r="N96" i="2"/>
  <c r="J48" i="7" s="1"/>
  <c r="Z42" i="5"/>
  <c r="AI44" i="9" s="1"/>
  <c r="AI46" i="9" s="1"/>
  <c r="Y42" i="5"/>
  <c r="AH44" i="9" s="1"/>
  <c r="AH46" i="9" s="1"/>
  <c r="Z53" i="2"/>
  <c r="Z103" i="2" s="1"/>
  <c r="G57" i="9" s="1"/>
  <c r="BC20" i="9" s="1"/>
  <c r="Y53" i="2"/>
  <c r="Y103" i="2" s="1"/>
  <c r="F57" i="9" s="1"/>
  <c r="BB20" i="9" s="1"/>
  <c r="BB33" i="9" s="1"/>
  <c r="N79" i="2"/>
  <c r="M79" i="2"/>
  <c r="P6" i="6"/>
  <c r="D9" i="6"/>
  <c r="Q9" i="6" s="1"/>
  <c r="C9" i="6"/>
  <c r="P9" i="6" s="1"/>
  <c r="Z79" i="2"/>
  <c r="W7" i="6"/>
  <c r="V7" i="6"/>
  <c r="M7" i="6"/>
  <c r="L7" i="6"/>
  <c r="G7" i="6"/>
  <c r="F7" i="6"/>
  <c r="G81" i="2"/>
  <c r="S6" i="6" s="1"/>
  <c r="Z66" i="1"/>
  <c r="Z93" i="1" s="1"/>
  <c r="H68" i="1"/>
  <c r="T9" i="6" s="1"/>
  <c r="Y66" i="1"/>
  <c r="G68" i="1"/>
  <c r="S9" i="6" s="1"/>
  <c r="H81" i="2"/>
  <c r="T6" i="6" s="1"/>
  <c r="L8" i="1"/>
  <c r="R8" i="1" s="1"/>
  <c r="X8" i="1" s="1"/>
  <c r="F8" i="3"/>
  <c r="M8" i="1"/>
  <c r="S8" i="1" s="1"/>
  <c r="Y8" i="1" s="1"/>
  <c r="G8" i="3"/>
  <c r="N8" i="1"/>
  <c r="T8" i="1" s="1"/>
  <c r="Z8" i="1" s="1"/>
  <c r="H8" i="3"/>
  <c r="E5" i="6"/>
  <c r="H9" i="2"/>
  <c r="N9" i="2" s="1"/>
  <c r="T9" i="2" s="1"/>
  <c r="Z9" i="2" s="1"/>
  <c r="F9" i="2"/>
  <c r="L9" i="2" s="1"/>
  <c r="R9" i="2" s="1"/>
  <c r="X9" i="2" s="1"/>
  <c r="G9" i="2"/>
  <c r="M9" i="2" s="1"/>
  <c r="S9" i="2" s="1"/>
  <c r="Y9" i="2" s="1"/>
  <c r="X32" i="7" l="1"/>
  <c r="BC33" i="9"/>
  <c r="AN28" i="7"/>
  <c r="AT28" i="7" s="1"/>
  <c r="AH32" i="7"/>
  <c r="AM28" i="7"/>
  <c r="AS28" i="7" s="1"/>
  <c r="AG32" i="7"/>
  <c r="O17" i="7"/>
  <c r="AM17" i="7" s="1"/>
  <c r="AS17" i="7" s="1"/>
  <c r="P17" i="7"/>
  <c r="AN17" i="7" s="1"/>
  <c r="AT17" i="7" s="1"/>
  <c r="V32" i="7"/>
  <c r="AN20" i="7"/>
  <c r="AT20" i="7" s="1"/>
  <c r="U32" i="7"/>
  <c r="AM20" i="7"/>
  <c r="AS20" i="7" s="1"/>
  <c r="R19" i="7"/>
  <c r="R32" i="7" s="1"/>
  <c r="AA33" i="7" s="1"/>
  <c r="S19" i="7"/>
  <c r="S32" i="7" s="1"/>
  <c r="Y93" i="1"/>
  <c r="AM25" i="7"/>
  <c r="AS25" i="7" s="1"/>
  <c r="Z110" i="2"/>
  <c r="G64" i="9" s="1"/>
  <c r="G39" i="9"/>
  <c r="Y110" i="2"/>
  <c r="F64" i="9" s="1"/>
  <c r="F39" i="9"/>
  <c r="AN25" i="7"/>
  <c r="AT25" i="7" s="1"/>
  <c r="Y32" i="7"/>
  <c r="AB33" i="7" s="1"/>
  <c r="AN15" i="7"/>
  <c r="AT15" i="7" s="1"/>
  <c r="M32" i="7"/>
  <c r="AM15" i="7"/>
  <c r="AS15" i="7" s="1"/>
  <c r="L32" i="7"/>
  <c r="N61" i="9"/>
  <c r="N62" i="9" s="1"/>
  <c r="BF20" i="9"/>
  <c r="BF33" i="9" s="1"/>
  <c r="M61" i="9"/>
  <c r="M62" i="9" s="1"/>
  <c r="BE20" i="9"/>
  <c r="BE33" i="9" s="1"/>
  <c r="AN16" i="7"/>
  <c r="AT16" i="7" s="1"/>
  <c r="P32" i="7"/>
  <c r="AM16" i="7"/>
  <c r="AS16" i="7" s="1"/>
  <c r="O32" i="7"/>
  <c r="AN12" i="7"/>
  <c r="AT12" i="7" s="1"/>
  <c r="J32" i="7"/>
  <c r="AM12" i="7"/>
  <c r="AS12" i="7" s="1"/>
  <c r="I32" i="7"/>
  <c r="J59" i="7"/>
  <c r="D10" i="7"/>
  <c r="AN10" i="7" s="1"/>
  <c r="AT10" i="7" s="1"/>
  <c r="I59" i="7"/>
  <c r="C10" i="7"/>
  <c r="AM10" i="7" s="1"/>
  <c r="AS10" i="7" s="1"/>
  <c r="AN29" i="7"/>
  <c r="AT29" i="7" s="1"/>
  <c r="AK32" i="7"/>
  <c r="AM29" i="7"/>
  <c r="AS29" i="7" s="1"/>
  <c r="AJ32" i="7"/>
  <c r="W57" i="7"/>
  <c r="N99" i="1"/>
  <c r="W65" i="7" s="1"/>
  <c r="V57" i="7"/>
  <c r="M99" i="1"/>
  <c r="V65" i="7" s="1"/>
  <c r="G6" i="6"/>
  <c r="N107" i="2"/>
  <c r="M107" i="2"/>
  <c r="I60" i="7" s="1"/>
  <c r="Y79" i="2"/>
  <c r="F6" i="6"/>
  <c r="F9" i="6"/>
  <c r="G9" i="6"/>
  <c r="CC34" i="9"/>
  <c r="CD34" i="9"/>
  <c r="M6" i="6"/>
  <c r="W6" i="6"/>
  <c r="V9" i="6"/>
  <c r="V6" i="6"/>
  <c r="W9" i="6"/>
  <c r="M9" i="6"/>
  <c r="L9" i="6"/>
  <c r="N8" i="3"/>
  <c r="Z8" i="3" s="1"/>
  <c r="T8" i="3"/>
  <c r="H8" i="4"/>
  <c r="M8" i="3"/>
  <c r="Y8" i="3" s="1"/>
  <c r="G8" i="4"/>
  <c r="S8" i="3"/>
  <c r="X21" i="2"/>
  <c r="R31" i="5"/>
  <c r="F34" i="5" s="1"/>
  <c r="X27" i="5"/>
  <c r="X29" i="5"/>
  <c r="X30" i="5"/>
  <c r="AM19" i="7" l="1"/>
  <c r="AS19" i="7" s="1"/>
  <c r="AN19" i="7"/>
  <c r="AT19" i="7" s="1"/>
  <c r="Z111" i="2"/>
  <c r="G9" i="9"/>
  <c r="G33" i="9" s="1"/>
  <c r="CG33" i="9" s="1"/>
  <c r="G65" i="9"/>
  <c r="G66" i="9" s="1"/>
  <c r="F9" i="9"/>
  <c r="F33" i="9" s="1"/>
  <c r="CF33" i="9" s="1"/>
  <c r="F65" i="9"/>
  <c r="F66" i="9" s="1"/>
  <c r="P33" i="7"/>
  <c r="O33" i="7"/>
  <c r="M108" i="2"/>
  <c r="N108" i="2"/>
  <c r="J60" i="7"/>
  <c r="J61" i="7" s="1"/>
  <c r="I61" i="7"/>
  <c r="AE26" i="7"/>
  <c r="W64" i="7"/>
  <c r="W66" i="7" s="1"/>
  <c r="N100" i="1"/>
  <c r="AD26" i="7"/>
  <c r="V64" i="7"/>
  <c r="V66" i="7" s="1"/>
  <c r="M100" i="1"/>
  <c r="L6" i="6"/>
  <c r="Y111" i="2"/>
  <c r="R10" i="6"/>
  <c r="G8" i="5"/>
  <c r="M8" i="5" s="1"/>
  <c r="S8" i="5" s="1"/>
  <c r="Y8" i="5" s="1"/>
  <c r="M8" i="4"/>
  <c r="S8" i="4" s="1"/>
  <c r="Y8" i="4" s="1"/>
  <c r="H8" i="5"/>
  <c r="N8" i="5" s="1"/>
  <c r="T8" i="5" s="1"/>
  <c r="Z8" i="5" s="1"/>
  <c r="N8" i="4"/>
  <c r="T8" i="4" s="1"/>
  <c r="Z8" i="4" s="1"/>
  <c r="K34" i="4"/>
  <c r="AE53" i="7" s="1"/>
  <c r="AN26" i="7" l="1"/>
  <c r="AE32" i="7"/>
  <c r="AK33" i="7" s="1"/>
  <c r="AM26" i="7"/>
  <c r="AD32" i="7"/>
  <c r="AJ33" i="7" s="1"/>
  <c r="F29" i="3"/>
  <c r="AT26" i="7" l="1"/>
  <c r="AS26" i="7"/>
  <c r="X25" i="5"/>
  <c r="L35" i="1" l="1"/>
  <c r="L84" i="1" s="1"/>
  <c r="U49" i="7" s="1"/>
  <c r="K23" i="1"/>
  <c r="J23" i="1"/>
  <c r="I23" i="1"/>
  <c r="K44" i="2"/>
  <c r="D44" i="2"/>
  <c r="E44" i="2"/>
  <c r="C44" i="2"/>
  <c r="E50" i="2"/>
  <c r="D50" i="2"/>
  <c r="V50" i="2"/>
  <c r="W50" i="2"/>
  <c r="C50" i="2"/>
  <c r="L17" i="1"/>
  <c r="L73" i="1" s="1"/>
  <c r="U38" i="7" s="1"/>
  <c r="L18" i="4"/>
  <c r="X11" i="5"/>
  <c r="E14" i="2"/>
  <c r="X14" i="1"/>
  <c r="T20" i="7" l="1"/>
  <c r="AL20" i="7" s="1"/>
  <c r="L59" i="2"/>
  <c r="L104" i="2" s="1"/>
  <c r="L56" i="2"/>
  <c r="L43" i="2"/>
  <c r="L44" i="2"/>
  <c r="L58" i="2"/>
  <c r="L103" i="2" s="1"/>
  <c r="H55" i="7" s="1"/>
  <c r="L30" i="2"/>
  <c r="L42" i="2"/>
  <c r="L34" i="2"/>
  <c r="L90" i="2" s="1"/>
  <c r="H42" i="7" s="1"/>
  <c r="L57" i="2"/>
  <c r="L102" i="2" s="1"/>
  <c r="H54" i="7" s="1"/>
  <c r="L28" i="2"/>
  <c r="L45" i="2"/>
  <c r="L95" i="2" s="1"/>
  <c r="H47" i="7" s="1"/>
  <c r="L51" i="2"/>
  <c r="L98" i="2" s="1"/>
  <c r="H50" i="7" s="1"/>
  <c r="E84" i="2"/>
  <c r="L49" i="2"/>
  <c r="L50" i="2"/>
  <c r="K85" i="2"/>
  <c r="G38" i="7" s="1"/>
  <c r="L27" i="2"/>
  <c r="J85" i="2"/>
  <c r="F38" i="7" s="1"/>
  <c r="K84" i="2"/>
  <c r="G37" i="7" s="1"/>
  <c r="L26" i="2"/>
  <c r="J84" i="2"/>
  <c r="F37" i="7" s="1"/>
  <c r="E25" i="3"/>
  <c r="J48" i="2"/>
  <c r="L43" i="1"/>
  <c r="L19" i="1"/>
  <c r="J44" i="2"/>
  <c r="I44" i="2"/>
  <c r="L15" i="4"/>
  <c r="L16" i="1"/>
  <c r="J50" i="2"/>
  <c r="L21" i="4"/>
  <c r="L33" i="4" s="1"/>
  <c r="AF52" i="7" s="1"/>
  <c r="L20" i="4"/>
  <c r="L32" i="4" s="1"/>
  <c r="AF51" i="7" s="1"/>
  <c r="L17" i="4"/>
  <c r="L30" i="4" s="1"/>
  <c r="AF49" i="7" s="1"/>
  <c r="L19" i="4"/>
  <c r="L31" i="4" s="1"/>
  <c r="AF50" i="7" s="1"/>
  <c r="X64" i="2"/>
  <c r="X63" i="2"/>
  <c r="X61" i="2"/>
  <c r="X109" i="2" s="1"/>
  <c r="E63" i="9" s="1"/>
  <c r="BY30" i="9" s="1"/>
  <c r="BY33" i="9" s="1"/>
  <c r="L61" i="2"/>
  <c r="L105" i="2" s="1"/>
  <c r="H57" i="7" s="1"/>
  <c r="X55" i="2"/>
  <c r="X104" i="2" s="1"/>
  <c r="E58" i="9" s="1"/>
  <c r="BG21" i="9" s="1"/>
  <c r="E53" i="2"/>
  <c r="E54" i="2" s="1"/>
  <c r="D54" i="2"/>
  <c r="V48" i="2"/>
  <c r="L48" i="2"/>
  <c r="E48" i="2"/>
  <c r="D48" i="2"/>
  <c r="X19" i="4"/>
  <c r="X31" i="4" s="1"/>
  <c r="Z42" i="9" s="1"/>
  <c r="C23" i="1"/>
  <c r="V23" i="1"/>
  <c r="V80" i="1" s="1"/>
  <c r="J48" i="9" s="1"/>
  <c r="D23" i="1"/>
  <c r="X20" i="4"/>
  <c r="X32" i="4" s="1"/>
  <c r="Z43" i="9" s="1"/>
  <c r="X21" i="4"/>
  <c r="X17" i="4"/>
  <c r="X29" i="4" s="1"/>
  <c r="X13" i="2"/>
  <c r="L47" i="2"/>
  <c r="L48" i="1"/>
  <c r="L95" i="1" s="1"/>
  <c r="U60" i="7" s="1"/>
  <c r="L56" i="1"/>
  <c r="L49" i="1"/>
  <c r="L44" i="1"/>
  <c r="L16" i="4"/>
  <c r="L45" i="1"/>
  <c r="L17" i="5"/>
  <c r="L40" i="5" s="1"/>
  <c r="L42" i="5" s="1"/>
  <c r="AF62" i="7" s="1"/>
  <c r="L42" i="1"/>
  <c r="L91" i="1" s="1"/>
  <c r="U56" i="7" s="1"/>
  <c r="L18" i="1"/>
  <c r="L27" i="1"/>
  <c r="L82" i="1" s="1"/>
  <c r="U47" i="7" s="1"/>
  <c r="L50" i="1"/>
  <c r="L97" i="1" s="1"/>
  <c r="U62" i="7" s="1"/>
  <c r="L52" i="2"/>
  <c r="L97" i="2" s="1"/>
  <c r="H49" i="7" s="1"/>
  <c r="L24" i="1"/>
  <c r="L53" i="2"/>
  <c r="L54" i="2"/>
  <c r="X54" i="2" s="1"/>
  <c r="L38" i="1"/>
  <c r="L88" i="1" s="1"/>
  <c r="U53" i="7" s="1"/>
  <c r="L33" i="2"/>
  <c r="L89" i="2" s="1"/>
  <c r="H41" i="7" s="1"/>
  <c r="L22" i="4"/>
  <c r="L34" i="4" s="1"/>
  <c r="AF53" i="7" s="1"/>
  <c r="L60" i="2"/>
  <c r="L106" i="2" s="1"/>
  <c r="H58" i="7" s="1"/>
  <c r="L13" i="3"/>
  <c r="L25" i="3" s="1"/>
  <c r="AF39" i="7" s="1"/>
  <c r="AF43" i="7" s="1"/>
  <c r="L20" i="1"/>
  <c r="L22" i="1"/>
  <c r="L23" i="1"/>
  <c r="L52" i="1"/>
  <c r="L30" i="1"/>
  <c r="L83" i="1" s="1"/>
  <c r="X15" i="2"/>
  <c r="X16" i="2"/>
  <c r="X85" i="2" s="1"/>
  <c r="E39" i="9" s="1"/>
  <c r="X17" i="2"/>
  <c r="X22" i="2"/>
  <c r="X31" i="2"/>
  <c r="X91" i="2" s="1"/>
  <c r="E45" i="9" s="1"/>
  <c r="X35" i="2"/>
  <c r="X93" i="2" s="1"/>
  <c r="E47" i="9" s="1"/>
  <c r="X30" i="2"/>
  <c r="X89" i="2" s="1"/>
  <c r="E43" i="9" s="1"/>
  <c r="X42" i="2"/>
  <c r="X98" i="2" s="1"/>
  <c r="E52" i="9" s="1"/>
  <c r="X71" i="2"/>
  <c r="X73" i="2"/>
  <c r="X12" i="3"/>
  <c r="X25" i="3" s="1"/>
  <c r="X13" i="3"/>
  <c r="X26" i="3" s="1"/>
  <c r="S39" i="9" s="1"/>
  <c r="X16" i="4"/>
  <c r="X18" i="4"/>
  <c r="X11" i="1"/>
  <c r="X12" i="1"/>
  <c r="X71" i="1" s="1"/>
  <c r="L39" i="9" s="1"/>
  <c r="X19" i="1"/>
  <c r="X17" i="1"/>
  <c r="X74" i="1" s="1"/>
  <c r="L42" i="9" s="1"/>
  <c r="X16" i="1"/>
  <c r="X73" i="1" s="1"/>
  <c r="L41" i="9" s="1"/>
  <c r="N12" i="9" s="1"/>
  <c r="X45" i="1"/>
  <c r="X91" i="1" s="1"/>
  <c r="L59" i="9" s="1"/>
  <c r="BS27" i="9" s="1"/>
  <c r="X22" i="1"/>
  <c r="X82" i="1" s="1"/>
  <c r="L50" i="9" s="1"/>
  <c r="AF15" i="9" s="1"/>
  <c r="AF33" i="9" s="1"/>
  <c r="X23" i="1"/>
  <c r="X81" i="1" s="1"/>
  <c r="L49" i="9" s="1"/>
  <c r="AC15" i="9" s="1"/>
  <c r="X20" i="1"/>
  <c r="X76" i="1" s="1"/>
  <c r="L44" i="9" s="1"/>
  <c r="X42" i="1"/>
  <c r="X90" i="1" s="1"/>
  <c r="L58" i="9" s="1"/>
  <c r="BP26" i="9" s="1"/>
  <c r="BP33" i="9" s="1"/>
  <c r="X18" i="1"/>
  <c r="X77" i="1" s="1"/>
  <c r="L45" i="9" s="1"/>
  <c r="X43" i="1"/>
  <c r="X89" i="1" s="1"/>
  <c r="L57" i="9" s="1"/>
  <c r="BM26" i="9" s="1"/>
  <c r="BM33" i="9" s="1"/>
  <c r="X30" i="1"/>
  <c r="X87" i="1" s="1"/>
  <c r="L55" i="9" s="1"/>
  <c r="BD20" i="9" s="1"/>
  <c r="BD33" i="9" s="1"/>
  <c r="X24" i="1"/>
  <c r="X83" i="1" s="1"/>
  <c r="L51" i="9" s="1"/>
  <c r="AI16" i="9" s="1"/>
  <c r="AI33" i="9" s="1"/>
  <c r="X59" i="1"/>
  <c r="X72" i="1" s="1"/>
  <c r="L40" i="9" s="1"/>
  <c r="X10" i="5"/>
  <c r="X12" i="5"/>
  <c r="X13" i="5"/>
  <c r="X17" i="5"/>
  <c r="X40" i="5" s="1"/>
  <c r="AG42" i="9" s="1"/>
  <c r="T12" i="9" s="1"/>
  <c r="X18" i="5"/>
  <c r="X41" i="5" s="1"/>
  <c r="AG43" i="9" s="1"/>
  <c r="AC14" i="9" s="1"/>
  <c r="X21" i="5"/>
  <c r="X24" i="5"/>
  <c r="X22" i="5"/>
  <c r="B7" i="6"/>
  <c r="B8" i="6"/>
  <c r="B9" i="6"/>
  <c r="H7" i="6"/>
  <c r="H8" i="6"/>
  <c r="H9" i="6"/>
  <c r="H10" i="6"/>
  <c r="K40" i="5"/>
  <c r="AE60" i="7" s="1"/>
  <c r="E34" i="4"/>
  <c r="Y53" i="7" s="1"/>
  <c r="K25" i="3"/>
  <c r="J25" i="3"/>
  <c r="AD60" i="7"/>
  <c r="H5" i="6"/>
  <c r="K5" i="6" s="1"/>
  <c r="F5" i="6"/>
  <c r="I5" i="6" s="1"/>
  <c r="L5" i="6" s="1"/>
  <c r="G5" i="6"/>
  <c r="J5" i="6" s="1"/>
  <c r="M5" i="6" s="1"/>
  <c r="F8" i="4"/>
  <c r="F8" i="5" s="1"/>
  <c r="L8" i="5" s="1"/>
  <c r="R8" i="5" s="1"/>
  <c r="X8" i="5" s="1"/>
  <c r="I7" i="5"/>
  <c r="O7" i="5" s="1"/>
  <c r="U7" i="5" s="1"/>
  <c r="M17" i="5"/>
  <c r="M40" i="5" s="1"/>
  <c r="AG60" i="7" s="1"/>
  <c r="N17" i="5"/>
  <c r="N40" i="5" s="1"/>
  <c r="AH60" i="7" s="1"/>
  <c r="X23" i="5"/>
  <c r="G31" i="5"/>
  <c r="G44" i="5" s="1"/>
  <c r="H31" i="5"/>
  <c r="H44" i="5" s="1"/>
  <c r="N31" i="5"/>
  <c r="S31" i="5"/>
  <c r="I10" i="6" s="1"/>
  <c r="I11" i="6" s="1"/>
  <c r="I15" i="6" s="1"/>
  <c r="T31" i="5"/>
  <c r="J10" i="6" s="1"/>
  <c r="J11" i="6" s="1"/>
  <c r="G33" i="5"/>
  <c r="H33" i="5"/>
  <c r="Y60" i="7"/>
  <c r="I7" i="4"/>
  <c r="O7" i="4" s="1"/>
  <c r="U7" i="4" s="1"/>
  <c r="I7" i="3"/>
  <c r="O7" i="3" s="1"/>
  <c r="U7" i="3" s="1"/>
  <c r="L8" i="3"/>
  <c r="X8" i="3" s="1"/>
  <c r="R8" i="3"/>
  <c r="J54" i="2"/>
  <c r="K54" i="2"/>
  <c r="I54" i="2"/>
  <c r="V16" i="2"/>
  <c r="W14" i="2"/>
  <c r="V14" i="2"/>
  <c r="E60" i="2"/>
  <c r="E23" i="1"/>
  <c r="L101" i="2" l="1"/>
  <c r="H53" i="7" s="1"/>
  <c r="W23" i="7" s="1"/>
  <c r="AL23" i="7" s="1"/>
  <c r="AR23" i="7" s="1"/>
  <c r="X33" i="4"/>
  <c r="Z44" i="9" s="1"/>
  <c r="AO17" i="9" s="1"/>
  <c r="T32" i="7"/>
  <c r="L85" i="2"/>
  <c r="H38" i="7" s="1"/>
  <c r="X87" i="2"/>
  <c r="E41" i="9" s="1"/>
  <c r="H10" i="9" s="1"/>
  <c r="H33" i="9" s="1"/>
  <c r="L77" i="1"/>
  <c r="U42" i="7" s="1"/>
  <c r="Z14" i="9"/>
  <c r="Z33" i="9" s="1"/>
  <c r="U48" i="7"/>
  <c r="L94" i="2"/>
  <c r="H46" i="7" s="1"/>
  <c r="X28" i="3"/>
  <c r="S42" i="9" s="1"/>
  <c r="X39" i="5"/>
  <c r="AG41" i="9" s="1"/>
  <c r="K10" i="9" s="1"/>
  <c r="AH63" i="7"/>
  <c r="D11" i="7"/>
  <c r="AG63" i="7"/>
  <c r="C11" i="7"/>
  <c r="X36" i="5"/>
  <c r="J15" i="6"/>
  <c r="J27" i="6"/>
  <c r="I27" i="6"/>
  <c r="AC25" i="7"/>
  <c r="W24" i="7"/>
  <c r="AL24" i="7" s="1"/>
  <c r="N18" i="7"/>
  <c r="AL18" i="7" s="1"/>
  <c r="AR18" i="7" s="1"/>
  <c r="W25" i="7"/>
  <c r="L99" i="2"/>
  <c r="H51" i="7" s="1"/>
  <c r="X37" i="5"/>
  <c r="AG39" i="9" s="1"/>
  <c r="AC33" i="9"/>
  <c r="X30" i="4"/>
  <c r="Z41" i="9" s="1"/>
  <c r="N11" i="9" s="1"/>
  <c r="N33" i="9" s="1"/>
  <c r="Z40" i="9"/>
  <c r="X35" i="4"/>
  <c r="Z46" i="9" s="1"/>
  <c r="L29" i="4"/>
  <c r="H13" i="7"/>
  <c r="AL13" i="7" s="1"/>
  <c r="AR13" i="7" s="1"/>
  <c r="L35" i="4"/>
  <c r="AF54" i="7" s="1"/>
  <c r="I29" i="4"/>
  <c r="H12" i="7"/>
  <c r="L98" i="1"/>
  <c r="U63" i="7" s="1"/>
  <c r="L96" i="1"/>
  <c r="U61" i="7" s="1"/>
  <c r="L92" i="1"/>
  <c r="U57" i="7" s="1"/>
  <c r="L78" i="1"/>
  <c r="U43" i="7" s="1"/>
  <c r="L75" i="1"/>
  <c r="U40" i="7" s="1"/>
  <c r="L66" i="1"/>
  <c r="L72" i="1"/>
  <c r="Q12" i="9"/>
  <c r="Q33" i="9" s="1"/>
  <c r="U37" i="7"/>
  <c r="E9" i="9"/>
  <c r="X66" i="1"/>
  <c r="X70" i="1"/>
  <c r="X92" i="1" s="1"/>
  <c r="X86" i="2"/>
  <c r="E40" i="9" s="1"/>
  <c r="L96" i="2"/>
  <c r="X84" i="2"/>
  <c r="H56" i="7"/>
  <c r="AI29" i="7"/>
  <c r="O7" i="6"/>
  <c r="L84" i="2"/>
  <c r="H37" i="7" s="1"/>
  <c r="X56" i="2"/>
  <c r="X105" i="2" s="1"/>
  <c r="E59" i="9" s="1"/>
  <c r="BG24" i="9" s="1"/>
  <c r="BG33" i="9" s="1"/>
  <c r="X59" i="2"/>
  <c r="AR20" i="7"/>
  <c r="E17" i="8"/>
  <c r="D17" i="8"/>
  <c r="N42" i="5"/>
  <c r="AH62" i="7" s="1"/>
  <c r="AH64" i="7" s="1"/>
  <c r="M42" i="5"/>
  <c r="AG62" i="7" s="1"/>
  <c r="AG64" i="7" s="1"/>
  <c r="I87" i="2"/>
  <c r="L79" i="2"/>
  <c r="E6" i="6" s="1"/>
  <c r="I72" i="1"/>
  <c r="X31" i="5"/>
  <c r="K10" i="6" s="1"/>
  <c r="L31" i="5"/>
  <c r="E10" i="6" s="1"/>
  <c r="X53" i="2"/>
  <c r="X103" i="2" s="1"/>
  <c r="E57" i="9" s="1"/>
  <c r="BA20" i="9" s="1"/>
  <c r="S38" i="9"/>
  <c r="X58" i="2"/>
  <c r="X106" i="2" s="1"/>
  <c r="E60" i="9" s="1"/>
  <c r="X23" i="4"/>
  <c r="L38" i="9"/>
  <c r="L61" i="9" s="1"/>
  <c r="L19" i="3"/>
  <c r="E7" i="6" s="1"/>
  <c r="X19" i="3"/>
  <c r="AF60" i="7"/>
  <c r="AF63" i="7" s="1"/>
  <c r="AF64" i="7" s="1"/>
  <c r="X48" i="2"/>
  <c r="X100" i="2" s="1"/>
  <c r="E54" i="9" s="1"/>
  <c r="AR18" i="9" s="1"/>
  <c r="AR33" i="9" s="1"/>
  <c r="L23" i="4"/>
  <c r="G34" i="5"/>
  <c r="S10" i="6" s="1"/>
  <c r="S11" i="6" s="1"/>
  <c r="G10" i="6"/>
  <c r="D10" i="6"/>
  <c r="C10" i="6"/>
  <c r="H6" i="6"/>
  <c r="H11" i="6" s="1"/>
  <c r="H15" i="6" s="1"/>
  <c r="X52" i="2"/>
  <c r="X102" i="2" s="1"/>
  <c r="E56" i="9" s="1"/>
  <c r="BA19" i="9" s="1"/>
  <c r="F34" i="9"/>
  <c r="R7" i="6"/>
  <c r="X49" i="2"/>
  <c r="E85" i="2"/>
  <c r="A38" i="7" s="1"/>
  <c r="A37" i="7"/>
  <c r="B10" i="6"/>
  <c r="O10" i="6" s="1"/>
  <c r="U10" i="6" s="1"/>
  <c r="M8" i="6"/>
  <c r="X33" i="2"/>
  <c r="X92" i="2" s="1"/>
  <c r="E46" i="9" s="1"/>
  <c r="T13" i="9" s="1"/>
  <c r="T33" i="9" s="1"/>
  <c r="X47" i="2"/>
  <c r="X99" i="2" s="1"/>
  <c r="E53" i="9" s="1"/>
  <c r="AO18" i="9" s="1"/>
  <c r="R9" i="6"/>
  <c r="L8" i="6"/>
  <c r="H34" i="5"/>
  <c r="T10" i="6" s="1"/>
  <c r="T11" i="6" s="1"/>
  <c r="Z31" i="5"/>
  <c r="Z43" i="5" s="1"/>
  <c r="O9" i="6"/>
  <c r="L8" i="4"/>
  <c r="R8" i="4" s="1"/>
  <c r="X8" i="4" s="1"/>
  <c r="O8" i="6"/>
  <c r="U8" i="6" s="1"/>
  <c r="X43" i="2"/>
  <c r="X97" i="2" s="1"/>
  <c r="E51" i="9" s="1"/>
  <c r="AL17" i="9" s="1"/>
  <c r="AL33" i="9" s="1"/>
  <c r="M31" i="5"/>
  <c r="M43" i="5" s="1"/>
  <c r="Y31" i="5"/>
  <c r="Y43" i="5" s="1"/>
  <c r="AL25" i="7" l="1"/>
  <c r="K14" i="7"/>
  <c r="AL14" i="7" s="1"/>
  <c r="AO33" i="9"/>
  <c r="BA33" i="9"/>
  <c r="N16" i="7"/>
  <c r="AL16" i="7" s="1"/>
  <c r="AR16" i="7" s="1"/>
  <c r="Z47" i="9"/>
  <c r="N19" i="7"/>
  <c r="BS26" i="9"/>
  <c r="BS33" i="9" s="1"/>
  <c r="D32" i="7"/>
  <c r="G33" i="7" s="1"/>
  <c r="AN11" i="7"/>
  <c r="AM11" i="7"/>
  <c r="C32" i="7"/>
  <c r="F33" i="7" s="1"/>
  <c r="H17" i="6"/>
  <c r="H16" i="6"/>
  <c r="U64" i="7"/>
  <c r="J16" i="6"/>
  <c r="J17" i="6"/>
  <c r="I16" i="6"/>
  <c r="I17" i="6"/>
  <c r="H27" i="6"/>
  <c r="K15" i="7"/>
  <c r="AI30" i="7"/>
  <c r="AF28" i="7"/>
  <c r="AL28" i="7" s="1"/>
  <c r="AR28" i="7" s="1"/>
  <c r="B12" i="7"/>
  <c r="AL12" i="7" s="1"/>
  <c r="AR12" i="7" s="1"/>
  <c r="AC26" i="7"/>
  <c r="AI31" i="7"/>
  <c r="AL31" i="7" s="1"/>
  <c r="AR31" i="7" s="1"/>
  <c r="Q19" i="7"/>
  <c r="H48" i="7"/>
  <c r="I96" i="2"/>
  <c r="E10" i="9"/>
  <c r="K11" i="9"/>
  <c r="K33" i="9" s="1"/>
  <c r="H32" i="7"/>
  <c r="W32" i="7"/>
  <c r="E33" i="9"/>
  <c r="L99" i="1"/>
  <c r="U65" i="7" s="1"/>
  <c r="X101" i="2"/>
  <c r="E55" i="9" s="1"/>
  <c r="AU18" i="9" s="1"/>
  <c r="AU33" i="9" s="1"/>
  <c r="L107" i="2"/>
  <c r="X107" i="2"/>
  <c r="X79" i="2"/>
  <c r="AL29" i="7"/>
  <c r="AR29" i="7" s="1"/>
  <c r="AF32" i="7"/>
  <c r="B11" i="7"/>
  <c r="S41" i="9"/>
  <c r="S43" i="9" s="1"/>
  <c r="W13" i="9"/>
  <c r="AR24" i="7"/>
  <c r="E18" i="8"/>
  <c r="X42" i="5"/>
  <c r="AG44" i="9" s="1"/>
  <c r="D18" i="8"/>
  <c r="N43" i="5"/>
  <c r="I84" i="2"/>
  <c r="L60" i="9"/>
  <c r="K9" i="6"/>
  <c r="L28" i="3"/>
  <c r="AF42" i="7" s="1"/>
  <c r="AF44" i="7" s="1"/>
  <c r="AF48" i="7"/>
  <c r="AF55" i="7" s="1"/>
  <c r="AF56" i="7" s="1"/>
  <c r="AG38" i="9"/>
  <c r="AG45" i="9" s="1"/>
  <c r="K8" i="6"/>
  <c r="X36" i="4"/>
  <c r="E9" i="6"/>
  <c r="U7" i="6"/>
  <c r="L43" i="5"/>
  <c r="E38" i="9"/>
  <c r="AG34" i="9"/>
  <c r="AH34" i="9"/>
  <c r="C11" i="6"/>
  <c r="P10" i="6"/>
  <c r="V10" i="6" s="1"/>
  <c r="D11" i="6"/>
  <c r="Q10" i="6"/>
  <c r="U9" i="6"/>
  <c r="R11" i="6"/>
  <c r="F10" i="6"/>
  <c r="M10" i="6"/>
  <c r="M11" i="6" s="1"/>
  <c r="L10" i="6"/>
  <c r="L11" i="6" s="1"/>
  <c r="D27" i="8" s="1"/>
  <c r="K7" i="6"/>
  <c r="X29" i="3"/>
  <c r="G34" i="9"/>
  <c r="C17" i="8"/>
  <c r="F8" i="6"/>
  <c r="G8" i="6"/>
  <c r="G11" i="6" s="1"/>
  <c r="E23" i="8" s="1"/>
  <c r="E8" i="6"/>
  <c r="B6" i="6"/>
  <c r="H60" i="7" l="1"/>
  <c r="U66" i="7"/>
  <c r="AT11" i="7"/>
  <c r="AN32" i="7"/>
  <c r="G34" i="7" s="1"/>
  <c r="AS11" i="7"/>
  <c r="AM32" i="7"/>
  <c r="F34" i="7" s="1"/>
  <c r="AL11" i="7"/>
  <c r="AR11" i="7" s="1"/>
  <c r="AL30" i="7"/>
  <c r="AR30" i="7" s="1"/>
  <c r="AI32" i="7"/>
  <c r="N17" i="7"/>
  <c r="AL17" i="7" s="1"/>
  <c r="AR17" i="7" s="1"/>
  <c r="AL15" i="7"/>
  <c r="AR15" i="7" s="1"/>
  <c r="K32" i="7"/>
  <c r="H59" i="7"/>
  <c r="H61" i="7" s="1"/>
  <c r="Q32" i="7"/>
  <c r="AL19" i="7"/>
  <c r="AR19" i="7" s="1"/>
  <c r="AL26" i="7"/>
  <c r="AR26" i="7" s="1"/>
  <c r="AC32" i="7"/>
  <c r="N32" i="7"/>
  <c r="C18" i="8"/>
  <c r="AI33" i="7"/>
  <c r="E61" i="9"/>
  <c r="BV29" i="9" s="1"/>
  <c r="BV33" i="9" s="1"/>
  <c r="X110" i="2"/>
  <c r="E64" i="9" s="1"/>
  <c r="W33" i="9"/>
  <c r="B9" i="9"/>
  <c r="B33" i="9" s="1"/>
  <c r="B11" i="6"/>
  <c r="O6" i="6"/>
  <c r="U6" i="6" s="1"/>
  <c r="Z48" i="9"/>
  <c r="B10" i="7"/>
  <c r="B32" i="7" s="1"/>
  <c r="E33" i="7" s="1"/>
  <c r="X93" i="1"/>
  <c r="AR22" i="7"/>
  <c r="L62" i="9"/>
  <c r="AR25" i="7"/>
  <c r="E27" i="8"/>
  <c r="D12" i="6"/>
  <c r="P35" i="9" s="1"/>
  <c r="P36" i="9" s="1"/>
  <c r="E15" i="8"/>
  <c r="C12" i="6"/>
  <c r="D15" i="8"/>
  <c r="L29" i="3"/>
  <c r="L100" i="1"/>
  <c r="L108" i="2"/>
  <c r="E11" i="6"/>
  <c r="C23" i="8" s="1"/>
  <c r="AR14" i="7"/>
  <c r="AG46" i="9"/>
  <c r="F11" i="6"/>
  <c r="D23" i="8" s="1"/>
  <c r="P11" i="6"/>
  <c r="V11" i="6" s="1"/>
  <c r="AN35" i="7"/>
  <c r="L36" i="4"/>
  <c r="X43" i="5"/>
  <c r="W10" i="6"/>
  <c r="Q11" i="6"/>
  <c r="W11" i="6" s="1"/>
  <c r="K6" i="6"/>
  <c r="K11" i="6" s="1"/>
  <c r="C27" i="8" s="1"/>
  <c r="Z33" i="7" l="1"/>
  <c r="E65" i="9"/>
  <c r="E66" i="9" s="1"/>
  <c r="E24" i="8"/>
  <c r="D16" i="8"/>
  <c r="P34" i="7"/>
  <c r="AB34" i="7"/>
  <c r="AK34" i="7"/>
  <c r="O34" i="7"/>
  <c r="AA34" i="7"/>
  <c r="AJ34" i="7"/>
  <c r="N33" i="7"/>
  <c r="X35" i="9"/>
  <c r="X36" i="9" s="1"/>
  <c r="C35" i="9"/>
  <c r="C36" i="9" s="1"/>
  <c r="R35" i="9"/>
  <c r="R36" i="9" s="1"/>
  <c r="CE35" i="9"/>
  <c r="CE33" i="9"/>
  <c r="AL10" i="7"/>
  <c r="AL35" i="7"/>
  <c r="BI35" i="9"/>
  <c r="BI36" i="9" s="1"/>
  <c r="BC35" i="9"/>
  <c r="BC36" i="9" s="1"/>
  <c r="AB35" i="9"/>
  <c r="AB36" i="9" s="1"/>
  <c r="BL35" i="9"/>
  <c r="BL36" i="9" s="1"/>
  <c r="AN35" i="9"/>
  <c r="AN36" i="9" s="1"/>
  <c r="CA35" i="9"/>
  <c r="CA36" i="9" s="1"/>
  <c r="D24" i="8"/>
  <c r="T47" i="9"/>
  <c r="AE35" i="9"/>
  <c r="AE36" i="9" s="1"/>
  <c r="BO35" i="9"/>
  <c r="BO36" i="9" s="1"/>
  <c r="J35" i="9"/>
  <c r="J36" i="9" s="1"/>
  <c r="V35" i="9"/>
  <c r="V36" i="9" s="1"/>
  <c r="CD35" i="9"/>
  <c r="CD36" i="9" s="1"/>
  <c r="AH35" i="9"/>
  <c r="AH36" i="9" s="1"/>
  <c r="Y35" i="9"/>
  <c r="Y36" i="9" s="1"/>
  <c r="S35" i="9"/>
  <c r="S36" i="9" s="1"/>
  <c r="BU35" i="9"/>
  <c r="BU36" i="9" s="1"/>
  <c r="G35" i="9"/>
  <c r="G36" i="9" s="1"/>
  <c r="BF35" i="9"/>
  <c r="BF36" i="9" s="1"/>
  <c r="BX35" i="9"/>
  <c r="BX36" i="9" s="1"/>
  <c r="M35" i="9"/>
  <c r="M36" i="9" s="1"/>
  <c r="D35" i="9"/>
  <c r="D36" i="9" s="1"/>
  <c r="BR35" i="9"/>
  <c r="BR36" i="9" s="1"/>
  <c r="AQ35" i="9"/>
  <c r="AK35" i="9"/>
  <c r="AK36" i="9" s="1"/>
  <c r="AA35" i="9"/>
  <c r="AA36" i="9" s="1"/>
  <c r="L35" i="9"/>
  <c r="L36" i="9" s="1"/>
  <c r="BE35" i="9"/>
  <c r="BE36" i="9" s="1"/>
  <c r="AM35" i="9"/>
  <c r="AM36" i="9" s="1"/>
  <c r="I35" i="9"/>
  <c r="I36" i="9" s="1"/>
  <c r="BN35" i="9"/>
  <c r="BN36" i="9" s="1"/>
  <c r="AD35" i="9"/>
  <c r="AD36" i="9" s="1"/>
  <c r="BQ35" i="9"/>
  <c r="BQ36" i="9" s="1"/>
  <c r="AJ35" i="9"/>
  <c r="AJ36" i="9" s="1"/>
  <c r="BZ35" i="9"/>
  <c r="BZ36" i="9" s="1"/>
  <c r="BK35" i="9"/>
  <c r="BK36" i="9" s="1"/>
  <c r="U35" i="9"/>
  <c r="U36" i="9" s="1"/>
  <c r="BW35" i="9"/>
  <c r="BW36" i="9" s="1"/>
  <c r="BH35" i="9"/>
  <c r="BH36" i="9" s="1"/>
  <c r="O35" i="9"/>
  <c r="O36" i="9" s="1"/>
  <c r="BB35" i="9"/>
  <c r="BB36" i="9" s="1"/>
  <c r="CC35" i="9"/>
  <c r="CC36" i="9" s="1"/>
  <c r="BT35" i="9"/>
  <c r="BT36" i="9" s="1"/>
  <c r="F35" i="9"/>
  <c r="F36" i="9" s="1"/>
  <c r="AG35" i="9"/>
  <c r="AG36" i="9" s="1"/>
  <c r="AP35" i="9"/>
  <c r="E19" i="8"/>
  <c r="E16" i="8"/>
  <c r="CG35" i="9"/>
  <c r="CG36" i="9" s="1"/>
  <c r="D19" i="8"/>
  <c r="D28" i="8" s="1"/>
  <c r="AM35" i="7"/>
  <c r="X111" i="2"/>
  <c r="AT32" i="7"/>
  <c r="AS32" i="7"/>
  <c r="AN36" i="7"/>
  <c r="CF35" i="9"/>
  <c r="CF36" i="9" s="1"/>
  <c r="O11" i="6"/>
  <c r="U11" i="6" s="1"/>
  <c r="B12" i="6"/>
  <c r="C15" i="8"/>
  <c r="AQ36" i="9" l="1"/>
  <c r="AP36" i="9"/>
  <c r="C16" i="8"/>
  <c r="D21" i="8"/>
  <c r="D22" i="8" s="1"/>
  <c r="E28" i="8"/>
  <c r="AL32" i="7"/>
  <c r="AR10" i="7"/>
  <c r="AR32" i="7"/>
  <c r="CE36" i="9"/>
  <c r="BJ35" i="9"/>
  <c r="BJ36" i="9" s="1"/>
  <c r="E35" i="9"/>
  <c r="E36" i="9" s="1"/>
  <c r="B35" i="9"/>
  <c r="C24" i="8"/>
  <c r="C19" i="8"/>
  <c r="E21" i="8"/>
  <c r="E22" i="8" s="1"/>
  <c r="AM36" i="7"/>
  <c r="E20" i="8"/>
  <c r="D20" i="8"/>
  <c r="AR21" i="7"/>
  <c r="AV35" i="9"/>
  <c r="AV36" i="9" s="1"/>
  <c r="AY35" i="9"/>
  <c r="AY36" i="9" s="1"/>
  <c r="AW35" i="9"/>
  <c r="AW36" i="9" s="1"/>
  <c r="AZ35" i="9"/>
  <c r="AZ36" i="9" s="1"/>
  <c r="AX35" i="9"/>
  <c r="AX36" i="9" s="1"/>
  <c r="CB35" i="9"/>
  <c r="CB36" i="9" s="1"/>
  <c r="AS35" i="9"/>
  <c r="AS36" i="9" s="1"/>
  <c r="AT35" i="9"/>
  <c r="AT36" i="9" s="1"/>
  <c r="AU35" i="9"/>
  <c r="AU36" i="9" s="1"/>
  <c r="AR35" i="9"/>
  <c r="AR36" i="9" s="1"/>
  <c r="AI35" i="9"/>
  <c r="AI36" i="9" s="1"/>
  <c r="AL35" i="9"/>
  <c r="AL36" i="9" s="1"/>
  <c r="AO35" i="9"/>
  <c r="AF35" i="9"/>
  <c r="AF36" i="9" s="1"/>
  <c r="Q35" i="9"/>
  <c r="Q36" i="9" s="1"/>
  <c r="BM35" i="9"/>
  <c r="BM36" i="9" s="1"/>
  <c r="H35" i="9"/>
  <c r="H36" i="9" s="1"/>
  <c r="T35" i="9"/>
  <c r="T36" i="9" s="1"/>
  <c r="AC35" i="9"/>
  <c r="AC36" i="9" s="1"/>
  <c r="BV35" i="9"/>
  <c r="BV36" i="9" s="1"/>
  <c r="Z35" i="9"/>
  <c r="Z36" i="9" s="1"/>
  <c r="BG35" i="9"/>
  <c r="BG36" i="9" s="1"/>
  <c r="BS35" i="9"/>
  <c r="BS36" i="9" s="1"/>
  <c r="K35" i="9"/>
  <c r="K36" i="9" s="1"/>
  <c r="W35" i="9"/>
  <c r="W36" i="9" s="1"/>
  <c r="BA35" i="9"/>
  <c r="BA36" i="9" s="1"/>
  <c r="BP35" i="9"/>
  <c r="BP36" i="9" s="1"/>
  <c r="BY35" i="9"/>
  <c r="BY36" i="9" s="1"/>
  <c r="BD35" i="9"/>
  <c r="BD36" i="9" s="1"/>
  <c r="N35" i="9"/>
  <c r="N36" i="9" s="1"/>
  <c r="B36" i="9"/>
  <c r="C28" i="8" l="1"/>
  <c r="C21" i="8"/>
  <c r="C22" i="8" s="1"/>
  <c r="AO36" i="9"/>
  <c r="E34" i="7"/>
  <c r="Z34" i="7"/>
  <c r="AI34" i="7"/>
  <c r="N34" i="7"/>
  <c r="C20" i="8"/>
  <c r="AL36" i="7"/>
</calcChain>
</file>

<file path=xl/sharedStrings.xml><?xml version="1.0" encoding="utf-8"?>
<sst xmlns="http://schemas.openxmlformats.org/spreadsheetml/2006/main" count="718" uniqueCount="475">
  <si>
    <t>Подстанция</t>
  </si>
  <si>
    <t>Присоединение</t>
  </si>
  <si>
    <t>АЧР-1</t>
  </si>
  <si>
    <t>АЧР-2 - совмещенная</t>
  </si>
  <si>
    <t>АЧР-2 - не совмещенная</t>
  </si>
  <si>
    <t>ЧАПВ</t>
  </si>
  <si>
    <t>№ оч.</t>
  </si>
  <si>
    <t>Частота, Гц</t>
  </si>
  <si>
    <t>Время, сек</t>
  </si>
  <si>
    <t>Отключаемая мощность, МВт</t>
  </si>
  <si>
    <t>Мощность, МВт</t>
  </si>
  <si>
    <t>Кадуй</t>
  </si>
  <si>
    <t>Енюково</t>
  </si>
  <si>
    <t>10кв ввод Т-1</t>
  </si>
  <si>
    <t>Петpинево</t>
  </si>
  <si>
    <t>Чагода</t>
  </si>
  <si>
    <t>ГПП-3АЧМК</t>
  </si>
  <si>
    <t>6 кВ</t>
  </si>
  <si>
    <t>Нифантово</t>
  </si>
  <si>
    <t>ГПП-3 ЧМК</t>
  </si>
  <si>
    <t>ГПП-2 ЧМК</t>
  </si>
  <si>
    <t>10кв</t>
  </si>
  <si>
    <t>Шексна</t>
  </si>
  <si>
    <t>Суда</t>
  </si>
  <si>
    <t>Зашекснинская</t>
  </si>
  <si>
    <t>Анисимово</t>
  </si>
  <si>
    <t>Н.Углы</t>
  </si>
  <si>
    <t>Пеpвомайская</t>
  </si>
  <si>
    <t>ВЛ-110кв Тяговая-1, 2</t>
  </si>
  <si>
    <t>ГПП-6 ЧМК</t>
  </si>
  <si>
    <t>ГПП-7 ЧМК</t>
  </si>
  <si>
    <t>ГПП-7АЧМК</t>
  </si>
  <si>
    <t>Заягоpба</t>
  </si>
  <si>
    <t>ГПП-12 ЧМК</t>
  </si>
  <si>
    <t>ГПП-11 ЧМК</t>
  </si>
  <si>
    <t>Череповецкая</t>
  </si>
  <si>
    <t>Абаканово</t>
  </si>
  <si>
    <t>10кв ввод Т-1, 2</t>
  </si>
  <si>
    <t>ГПП-4 ЧСПЗ</t>
  </si>
  <si>
    <t>Загоpодная</t>
  </si>
  <si>
    <t>Устюжна</t>
  </si>
  <si>
    <t>Стеклозавод</t>
  </si>
  <si>
    <t>10кВ ф.Кристалл-1, 2, Слобода, Луч-1, 2</t>
  </si>
  <si>
    <t>10 кВ Чернеево-1, 2, Волково, Катаево, Ларионово, Митицино, Светилово</t>
  </si>
  <si>
    <t>10кв яч.2, 23, 24, 25, 30, 32, 47</t>
  </si>
  <si>
    <t>10кв ф.п.Сазоново, Промзона, Дедово поле, ЛПХ, Стекло-2, 3, 4, 5, 6, ЭТС-1, 2, 3, 4, Пустынь, Ретранслятор, Мегрино</t>
  </si>
  <si>
    <t>Климовская</t>
  </si>
  <si>
    <t>10кв ф.Стулово, к-с Оксюково, Смердомский стеклозавод-1</t>
  </si>
  <si>
    <t>РПП-1 ВПМС</t>
  </si>
  <si>
    <t>10кв ф.Солманское, Тепличная-1, 2, Свинофабрика-1, 3, 4, Очистные Бараново, Тоншалово-2</t>
  </si>
  <si>
    <t>Восточная</t>
  </si>
  <si>
    <t>Западная</t>
  </si>
  <si>
    <t>Луговая</t>
  </si>
  <si>
    <t>Сокол</t>
  </si>
  <si>
    <t>110кв Сухонский ЦБЗ-1</t>
  </si>
  <si>
    <t>Криводино</t>
  </si>
  <si>
    <t>10кв ф.Новоселка, Коротыгино, Центр, Савкино</t>
  </si>
  <si>
    <t>У-Кубенское</t>
  </si>
  <si>
    <t>10кв Митенское, Архангельский, Нестерово, Грибцово, Запань, Новое, Заднее, Устье, Приозерный</t>
  </si>
  <si>
    <t>Кипелово</t>
  </si>
  <si>
    <t>10кВ ввод III (Новгородово, Балакирево), IV c.ш.</t>
  </si>
  <si>
    <t>Ананьино</t>
  </si>
  <si>
    <t>Снасудово</t>
  </si>
  <si>
    <t>6кВ ввод Т-1, 2</t>
  </si>
  <si>
    <t>Жернаково</t>
  </si>
  <si>
    <t>10кв ф.Казаркино, Спасское, Водозабор, Займище, Дворища, Жерноково, Становое, Газопровод</t>
  </si>
  <si>
    <t>Надеево</t>
  </si>
  <si>
    <t>10кВ ввод Т-1, 2</t>
  </si>
  <si>
    <t>Сямжа</t>
  </si>
  <si>
    <t>Кадников</t>
  </si>
  <si>
    <t>ВТЭЦ</t>
  </si>
  <si>
    <t>ВЛ-35кв Северная, Маега</t>
  </si>
  <si>
    <t>Вожега</t>
  </si>
  <si>
    <t>110кВ ф.Сокол-Печаткино-1, 2</t>
  </si>
  <si>
    <t>Центpальная</t>
  </si>
  <si>
    <t>Гpязовец</t>
  </si>
  <si>
    <t>Ростилово</t>
  </si>
  <si>
    <t>Хаpовск</t>
  </si>
  <si>
    <t>Вохтога</t>
  </si>
  <si>
    <t>Семигородняя</t>
  </si>
  <si>
    <t>Плоское</t>
  </si>
  <si>
    <t>Биряково</t>
  </si>
  <si>
    <t>Вологда-Южная</t>
  </si>
  <si>
    <t>ООО "Энерготранзит-Альфа"</t>
  </si>
  <si>
    <t>10кв ГПП-1 яч.6, 42, 11, 33, 43, 55</t>
  </si>
  <si>
    <t>6кВ яч.15, 25, 29, 31, 45, 47, 57, 67</t>
  </si>
  <si>
    <t>Воробьево</t>
  </si>
  <si>
    <t>Прожектор</t>
  </si>
  <si>
    <t>ПО "ВЭС"</t>
  </si>
  <si>
    <t>ПО "ЧЭС"</t>
  </si>
  <si>
    <t xml:space="preserve">Нестерово </t>
  </si>
  <si>
    <t>НПС</t>
  </si>
  <si>
    <t>В-Устюг</t>
  </si>
  <si>
    <t>Кич-Гоpодок</t>
  </si>
  <si>
    <t>Никольск</t>
  </si>
  <si>
    <t>Дымково</t>
  </si>
  <si>
    <t>Приводино</t>
  </si>
  <si>
    <t>ПО "ВУЭС"</t>
  </si>
  <si>
    <t>У-Алексеево</t>
  </si>
  <si>
    <t>10кВ ф.Загорье, Варжа, Теплогорье, Село-1, 2, Якутино, Биричево, Заречная, Гаврино</t>
  </si>
  <si>
    <t>Тотьма 2</t>
  </si>
  <si>
    <t>Таpнога</t>
  </si>
  <si>
    <t>Тотьма 1</t>
  </si>
  <si>
    <t>Веpховажье</t>
  </si>
  <si>
    <t>Погорелово</t>
  </si>
  <si>
    <t>Бабушкино</t>
  </si>
  <si>
    <t>Водораздельная</t>
  </si>
  <si>
    <t>6кВ ф.Рудоуправление-1, 2, Рубеж, Павшозеро</t>
  </si>
  <si>
    <t>САЧР</t>
  </si>
  <si>
    <t>Андозеро</t>
  </si>
  <si>
    <t>Бечевинка</t>
  </si>
  <si>
    <t>Шола</t>
  </si>
  <si>
    <t>Новокемская</t>
  </si>
  <si>
    <t>Феpапонтово</t>
  </si>
  <si>
    <t>Талицы</t>
  </si>
  <si>
    <t>Вашки</t>
  </si>
  <si>
    <t>Белозеpск</t>
  </si>
  <si>
    <t>Киpиллов</t>
  </si>
  <si>
    <t>Н.Торжок</t>
  </si>
  <si>
    <t>Мегра</t>
  </si>
  <si>
    <t>Андома</t>
  </si>
  <si>
    <t>Коварзино</t>
  </si>
  <si>
    <t>Антушево</t>
  </si>
  <si>
    <t>Белоусово</t>
  </si>
  <si>
    <t>ПО "ТЭС"</t>
  </si>
  <si>
    <t>ПО "КЭС"</t>
  </si>
  <si>
    <t>10кВ ф.Поселок, Нижний склад, Царево, Ивановский, Максимово, Зубово</t>
  </si>
  <si>
    <t>10кВ ф.Юрино, Борок, Панинская, Климшин Бор, Чирок</t>
  </si>
  <si>
    <t>10кВ ф.Мальцево, Гора, Верещагино, Лундино, Енино</t>
  </si>
  <si>
    <t>10кВ ф.Поселок, Промзона, Кьянда, ЛПХ, Кема</t>
  </si>
  <si>
    <t>Вытегра</t>
  </si>
  <si>
    <t>Производственное отделение</t>
  </si>
  <si>
    <t>АЧР-2 -совмещенная</t>
  </si>
  <si>
    <t>ТЭС</t>
  </si>
  <si>
    <t>КЭС</t>
  </si>
  <si>
    <t>Итого:</t>
  </si>
  <si>
    <t>АЧР-1+АЧР-2 несовм.</t>
  </si>
  <si>
    <t>Калинино</t>
  </si>
  <si>
    <t>Уставки АЧР-1</t>
  </si>
  <si>
    <t>Уставки АЧР-2</t>
  </si>
  <si>
    <t>АЧР-2 МВт</t>
  </si>
  <si>
    <t>АЧР-1 МВт</t>
  </si>
  <si>
    <t>48,9 Гц</t>
  </si>
  <si>
    <t>48,8 Гц</t>
  </si>
  <si>
    <t>48,7 Гц</t>
  </si>
  <si>
    <t>5~20 с</t>
  </si>
  <si>
    <t>20~30 с</t>
  </si>
  <si>
    <t>10~20 с</t>
  </si>
  <si>
    <t>30~40 с</t>
  </si>
  <si>
    <t>20~35 с</t>
  </si>
  <si>
    <t>35~40 с</t>
  </si>
  <si>
    <t>40~50 с</t>
  </si>
  <si>
    <t>50~60 с</t>
  </si>
  <si>
    <t>60~70 с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</si>
  <si>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</si>
  <si>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</si>
  <si>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</si>
  <si>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</si>
  <si>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</si>
  <si>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</si>
  <si>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</si>
  <si>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</si>
  <si>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</si>
  <si>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</si>
  <si>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</si>
  <si>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</si>
  <si>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</si>
  <si>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</si>
  <si>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Сумма АЧР-2 МВт</t>
  </si>
  <si>
    <t>% соотнош. очередей</t>
  </si>
  <si>
    <t>ВЭС</t>
  </si>
  <si>
    <t>ЧЭС</t>
  </si>
  <si>
    <t>ВУЭС</t>
  </si>
  <si>
    <t>49,0 Гц</t>
  </si>
  <si>
    <t>Наименование показателя</t>
  </si>
  <si>
    <t>Значение показателей</t>
  </si>
  <si>
    <t>в том числе:</t>
  </si>
  <si>
    <t>потребление СН ТЭС</t>
  </si>
  <si>
    <t>Пахомовская</t>
  </si>
  <si>
    <t>Власьевская</t>
  </si>
  <si>
    <t>Рослятино</t>
  </si>
  <si>
    <t>10кВ к/х Смена, Жубринский, Ляменьга, Рослятино, Степаньково, Молокозавод, Зайчики</t>
  </si>
  <si>
    <t>35кВ Можайское, Надеево, Молочное</t>
  </si>
  <si>
    <t>Чушевицы</t>
  </si>
  <si>
    <t>10кв ф.Льнозавод, Заря-1, 2, Добрец, Тырканово, Ершово, Аристово, Катодная, Птицефабрика-1, 3, 4, 5, 6, Жилой поселок, Парк-1, 2</t>
  </si>
  <si>
    <t>10кв Кораблево, Строитель, Сафоново, Сельце, Подсобное хозяйство-1, 2, Карьер, ГЗС-1, 2, КПД-1, 2,                             35кв Южная, Малечкино, Абаканово</t>
  </si>
  <si>
    <t>ВЛ-110кв ОМЗ-I</t>
  </si>
  <si>
    <t>ВЛ-110кв ОМЗ-II</t>
  </si>
  <si>
    <t>6кв ф.Тубдиспансер, РТП-25, Город-15, 20, Тепличный к-т-1, 2, Керамик, БМЗ-1, 2</t>
  </si>
  <si>
    <t>10кВ ф.Васюково, АБЗ, Нижний склад ЛПХ, Мегра</t>
  </si>
  <si>
    <t>Нефедово</t>
  </si>
  <si>
    <t>Калинкино</t>
  </si>
  <si>
    <t>10кВ ввод Т-1,                                   35кВ Талицы</t>
  </si>
  <si>
    <t>АЧР-2</t>
  </si>
  <si>
    <t>10кв ф.ДОЗ-1, 2, Судский рейд, Винзавод, Горсеть, Рукавицкая, Селище, Вершина, Железная дорога, 35кв ф.Никольская</t>
  </si>
  <si>
    <t>10кВ ф.Льнозавод, Север, Мясокомбинат, Камчуга, Красное знамя, Промзона, АБЗ, РП-2</t>
  </si>
  <si>
    <t>Новленское</t>
  </si>
  <si>
    <t>6 кВ ввод Т-1</t>
  </si>
  <si>
    <t>10кВ ф.ЛПБ, Неверов Бор, Красный пресс-1, 2, Межное, п.Суда-1, 2, ДСК-1, 2, Андога, Сойвойловское, Рощино, Дуброво                                               35кВ ф.Хохлово-1, 2</t>
  </si>
  <si>
    <t>Корнилово</t>
  </si>
  <si>
    <t>Чекшино</t>
  </si>
  <si>
    <t>ввод 10 кВ Т-1</t>
  </si>
  <si>
    <t>Пундуга</t>
  </si>
  <si>
    <t>Новинковская</t>
  </si>
  <si>
    <t>6 кВ яч.Ялосарь, Шлюз 3-4-1, Шлюз 5-1, Новинки, Шлюз 5-2, Марково, Шлюз 3-4-2, Птичник</t>
  </si>
  <si>
    <t>10 кв</t>
  </si>
  <si>
    <t xml:space="preserve">10 кв </t>
  </si>
  <si>
    <t>35 кВ ввод Т-1, 2,                                      6 кв ввод Т-1, 2</t>
  </si>
  <si>
    <t>47,2 Гц</t>
  </si>
  <si>
    <t>10кВ ф.Курилово, Шатенево, Вахнево-1, 2, Нигино, Теребаево</t>
  </si>
  <si>
    <t>Спецочередь</t>
  </si>
  <si>
    <t>10кВ ф.Курцево, КС-14-1, 2, 3, 4, НПС-1, 2, Жилой поселок-1, 2,  Карла Маркса, ННП-1, 2, ж/д Ядриха-1, ж/д Красавино, РРС-1, 2, СКЗ, РЭБ, Очистные сооружения, Водозабор                                             35кВ Удима</t>
  </si>
  <si>
    <t>Паприха</t>
  </si>
  <si>
    <t>10кВ Дружба, Промзона-1, 3, Птицефабрика, Васильевское, Захарово, Огарково</t>
  </si>
  <si>
    <t>220кВ Фосфат-3</t>
  </si>
  <si>
    <t>10кВ ф.Рукино, Кишемское, Кудрино , Тимкино, Брагино, Заречье</t>
  </si>
  <si>
    <t>ГПП-1 ,                      ГПП-1-2 ЧМК</t>
  </si>
  <si>
    <t>Карица</t>
  </si>
  <si>
    <t>Уставки САЧР, АЧР-1, АЧР-2-несовм.</t>
  </si>
  <si>
    <t>49,1 Гц</t>
  </si>
  <si>
    <t>49,2 Гц</t>
  </si>
  <si>
    <t>49,8 Гц</t>
  </si>
  <si>
    <t>49,7 Гц</t>
  </si>
  <si>
    <t>100 с</t>
  </si>
  <si>
    <t>95 с</t>
  </si>
  <si>
    <t>90 с</t>
  </si>
  <si>
    <t>85 с</t>
  </si>
  <si>
    <t>80 с</t>
  </si>
  <si>
    <t>75 с</t>
  </si>
  <si>
    <t>70 с</t>
  </si>
  <si>
    <t>65 с</t>
  </si>
  <si>
    <t>60 с</t>
  </si>
  <si>
    <t>55 с</t>
  </si>
  <si>
    <t>50 с</t>
  </si>
  <si>
    <t>Уставки ЧАПВ</t>
  </si>
  <si>
    <t>45 с</t>
  </si>
  <si>
    <t>40 с</t>
  </si>
  <si>
    <t>35 с</t>
  </si>
  <si>
    <t>30 с</t>
  </si>
  <si>
    <t>25 с</t>
  </si>
  <si>
    <t>20 с</t>
  </si>
  <si>
    <t xml:space="preserve">Искpа </t>
  </si>
  <si>
    <t xml:space="preserve">Искра </t>
  </si>
  <si>
    <t>10кВ ф.Щекино, Макачево, Н.склад, Озеро, Цимино, Марьино, Телевышка, Запань, Октябрьский</t>
  </si>
  <si>
    <t>10кВ ф.ЦРП-1, 2, Юбилейный-1, 2, НПС-1, 2, с/з Погорелово, Сигнал, Новоюбилейная-1, 2, 3, 4, Туровец                                     35кВ Никольская</t>
  </si>
  <si>
    <t>В.Спасский Погост</t>
  </si>
  <si>
    <t>10кВ ввод Т-1</t>
  </si>
  <si>
    <t>Ляменьга</t>
  </si>
  <si>
    <t>10кв ф.Дальний, Погорелово, Загоскино, Никольское, Слободищево, Биряково-1, 2, Чучково</t>
  </si>
  <si>
    <t>10кв ф.Дермянинское, Надпорожье, Романово, Ерга, Углы, Ивановское                                      35кв ф.Коврижинская, Поповская</t>
  </si>
  <si>
    <t>110кВ Сухонский ЦБЗ-II, Очистные-I, 2</t>
  </si>
  <si>
    <t>6кВ ф.Керамик-1, МКК-2, ТМК, ЛПХ                                                    35кВ ф.ЛДК, У-Кубенское, Корнилово</t>
  </si>
  <si>
    <t>10кв ф.СХЭ, Шубацкое, Мясокомбинат</t>
  </si>
  <si>
    <t>10кВ ГПП-1 яч.13, 51, 31, 2, 9, 49, 44, 45, 17, 58, 10, 34</t>
  </si>
  <si>
    <t>10кВ яч.14,1, 35.1, 3.2, 28.3, 24.3, 31,3</t>
  </si>
  <si>
    <t>10 кВ яч.3, 4, 6, 7, 17, 20, 22, 28, 29, 40, 41, 44, 33, 45, 46, 23, 7, 25</t>
  </si>
  <si>
    <t>35кВ вод Т-2,                                 10кВ ввод Т-2</t>
  </si>
  <si>
    <t>6кВ ф.Белоусово, Заречье, Проспект Победы, Военкомат, Нефтебаза, Город, с/з Вытегорский, Промзона, Шлюз 1-1, Шлюз 1-2, Аэропорт, Больница</t>
  </si>
  <si>
    <t>10кВ ф.ДОЗ, Нефтебаза, г.Тотьма, с/х Тотемский, к/х им.Ленина, к/х им. 1 Мая, Пятовка, РРС Мосеево, 35кВ Мосеево</t>
  </si>
  <si>
    <t>6кВ ф.ВМЗ-2, Севермаш-1, 2, ВРЗ-1, Грайф-1, П/я-1</t>
  </si>
  <si>
    <t>База</t>
  </si>
  <si>
    <t>10кВ МК-19, ЖБИ,                АК-1116</t>
  </si>
  <si>
    <t>Кубенское</t>
  </si>
  <si>
    <t>10 кв ф.Нефтебаза, Никольское, Скалино, Митишное, Огарково, Дорки, Артемово, Батово</t>
  </si>
  <si>
    <t>КРУН-10кВ Орлово, Демьяновский, Ниж.склад, ДСП-1, 2, Цех импр.-1, 2, Вохтога,  ЛПХ-1, 2, Фиброцех, Депо, Лесопильный</t>
  </si>
  <si>
    <t>10кв яч.3, 4, 20, 33, 39, 28, 32, 43, 45, 27, 34, 41, 26А, 48</t>
  </si>
  <si>
    <t>АО "ВОМЗ"</t>
  </si>
  <si>
    <t xml:space="preserve">10 кВ ф.Лесоцех, Сидоровский, Микр-н-1-2, Каменка, СЖД-1, 2, Анохинский, Лежский,  Лукино, РРС      </t>
  </si>
  <si>
    <t>10кв Волонга, Томашка, ЛПХ, Семигородняя</t>
  </si>
  <si>
    <t>10 кВ  ФМК-3, 4,                   Спич.ф-ка-1</t>
  </si>
  <si>
    <t>10кв ф.ФМК-1, 2, Спич.ф.-2, СЖР-1, 2, 3, 4, 5, Насосная, Оросительная, Молкомбинат-1, 2, Садовая, ИЖР-1, 2, 3, Газовая-1, Склады</t>
  </si>
  <si>
    <t>10кв К-Соболево, Авангард, Кр.Жуковец, Слуды, Сафронцево, Сырзавод, СХТ, Степачево, Самойлово, Горсеть, ЖБИ                35кВ Подольская, Мочальская</t>
  </si>
  <si>
    <t xml:space="preserve">10кВ ф.ЗЖР-1, 2, 3, 4, 5, 6, Берег, Городище, УСК-1, 2, ЗОС-1, 2                                                       </t>
  </si>
  <si>
    <t>110кВ ф.Батран-1, 2</t>
  </si>
  <si>
    <t>свод</t>
  </si>
  <si>
    <t>Рср</t>
  </si>
  <si>
    <t>Вологда</t>
  </si>
  <si>
    <t>Бабаево-р</t>
  </si>
  <si>
    <t>10кВ яч.5, 22, 31, 47, 26В,44</t>
  </si>
  <si>
    <t>к приказу Минэнерго России</t>
  </si>
  <si>
    <t>от 23 июля 2012 г. № 340</t>
  </si>
  <si>
    <t xml:space="preserve"> АО "Сокольский ДОК" (ДОК-21)</t>
  </si>
  <si>
    <t>%</t>
  </si>
  <si>
    <t>10кв ГПП-2 яч.10, 11, 12, 17, 18, 19, 7, 23, 6, 24, 11</t>
  </si>
  <si>
    <t>10 кВ яч.Устье, АБЗ, Н.Корень, МСЗ, им.Ленина, Коммунальный, СХТ, Филисово, Ягода-1, 2</t>
  </si>
  <si>
    <t xml:space="preserve">35кв ввод Т-1, 2,                              10кв ввод Т-1, 2                         </t>
  </si>
  <si>
    <t>ГДЗ</t>
  </si>
  <si>
    <t>6кВ вводТ-1, 2</t>
  </si>
  <si>
    <t>6кв ф.Город-1, 2, РП-35, РП-37, ВМЗ-1, Станкозавод-3, 4, ВРЗ-2, 3, П/Я-2, РМЗ-1, 2, Спецпроект-1, 2, Грайф-2, железная дорога-1, Очистные-1, 2, Ягода</t>
  </si>
  <si>
    <t>КС Новогрязовецкая</t>
  </si>
  <si>
    <t>ЗРУ 10 кВ все двигатели</t>
  </si>
  <si>
    <t xml:space="preserve">10кв </t>
  </si>
  <si>
    <t>10кв ф.ЖР-5, 11, 13, 14, ДКХимик-1, 2, Пулово-Борисово-1, 2, Ирдоматка-1, Трамвай-2, 4, Больница-1, 2, ГС-4</t>
  </si>
  <si>
    <t>35кВ</t>
  </si>
  <si>
    <t>35кВ, 10кВ</t>
  </si>
  <si>
    <t>10кв яч.6, 7, 18, 3, 21</t>
  </si>
  <si>
    <t>10 кв ввод-1, 2 на 16 РП</t>
  </si>
  <si>
    <t>10кВ ф.к-с Антушево, Зорино, Новишки, Перховта, Солмас,                                            35 кВ Артюшинская, Никоновская</t>
  </si>
  <si>
    <t>10кв ф.Евсюнино, Щелково, Зауломское, Суховерхово, СХТ, Вогнема, Горицы, Телецентр, Горсеть-1, 2, 3, Кольцевая,                                                              35кВ ф.Кирилловская</t>
  </si>
  <si>
    <t>10кВ Девятины, Прогресс, В.Мост, Земснаряд, Шлюз 6-1, Шлюз 6-2</t>
  </si>
  <si>
    <t>всего</t>
  </si>
  <si>
    <t>10 кВ ввод Т-1,               яч.КУФ-2                                       35 кВ Климовская</t>
  </si>
  <si>
    <t>Батран</t>
  </si>
  <si>
    <t>10 кВ ввод Т-1, 2                        35 кВ ввод Т-1, 2</t>
  </si>
  <si>
    <t>ГПП-3 Апатит</t>
  </si>
  <si>
    <t>ВЛ-110кв Коротовская</t>
  </si>
  <si>
    <t>6кВ ф.Горсеть-1, 2, 3, 4, ДВП-1, 2, ДСП-1, 2, Битумная, ДПМК-3, РП-1, 2,   10кВ ф.ПМК-22, Лютчик, КХП-1, 2, Слизово, АБЗ, Фин-1, 2,                                         35кв ф.Сизьма-1, 2, Лесная, Газовая</t>
  </si>
  <si>
    <t>ИП Череповец</t>
  </si>
  <si>
    <t>4 РП Апатит</t>
  </si>
  <si>
    <t>ГПП-5 Апатит</t>
  </si>
  <si>
    <t>3 РП Апатит</t>
  </si>
  <si>
    <t>ГПП-2 Апатит</t>
  </si>
  <si>
    <t>13 РП Апатит</t>
  </si>
  <si>
    <t>14 РП Апатит</t>
  </si>
  <si>
    <t>16 РП Апатит</t>
  </si>
  <si>
    <t>10кВ ф.РП-39-1, КХП-2, АТП-1, ЖБИ, ЗМЗ-1, ДОК-1, СК-1, Присухонский</t>
  </si>
  <si>
    <t>10кВ ГПП-2 яч.48, 47, 46, 39, 38, 37, 40, 45, 30, 55, 32, 31, 54, 53, 33</t>
  </si>
  <si>
    <t>Ермаково</t>
  </si>
  <si>
    <t xml:space="preserve">10кв  ф.Ермаково-1, 3, Кон.завод, Сосновка, Рубцово, Молочное, Новый источник </t>
  </si>
  <si>
    <t xml:space="preserve">10кВ ф.РМЗ-1, 2, Город-1, 2, 3, КХП-1, СК-2, РП-39-2, ГСК, МВХ-1, 2, ЗМЗ-2, Ротор-1, 2, ЛДК-1, 2, ДОК-2, АТП-2, База, Галон+, резерв, СКДМ-1, 2, Стайлинг-1, 2 </t>
  </si>
  <si>
    <t>110кВ Воробьево-Шуйское, ввод 10кВ Т-1</t>
  </si>
  <si>
    <t>10кв Элеватор, Замошье, ЦТБ-1, 2, СХТ, Союз, Комплекс, Турово, Б.Село, ЦСЗ, Кадников-1, РРС, Марковское, Залесье, ДОР</t>
  </si>
  <si>
    <t>Вохтога-р</t>
  </si>
  <si>
    <t>4 с. РП-6 кВ</t>
  </si>
  <si>
    <t>2 с. РП-6 кВ</t>
  </si>
  <si>
    <t>1 с. РП-6 кВ</t>
  </si>
  <si>
    <t>10 кв яч.1 ЦРП-1, ТП-9, ТП Майский</t>
  </si>
  <si>
    <t>3 с. РП-6 кВ</t>
  </si>
  <si>
    <t>110кВ ГПЗ-1, 2</t>
  </si>
  <si>
    <t>10кВ ф.Каликино, АЗС,  Добрынино, Мастерские                                 35кв ф.Дымково-Благовещенье, Дымково-Новатор,  Дымково-Морозовица</t>
  </si>
  <si>
    <t>6кВ ф.Город-1, 2, 3, 4, Будрино, Бобровниково, Лесхоз, Промзона-1, 2, Калашово, ж/д станция, Очистные сооружения-1, 2, Гор.водопровод, Птицефабрика, Глядково                     35кВ ф.В.Устюг-СРЗ-1, 2, В.Устюг-Золотавцево</t>
  </si>
  <si>
    <t>10кВ ф.Газопровод-3, 4, Нефть-1, 2, ДРСУ                                    35кВ НПС-Нюксеница-1, 2</t>
  </si>
  <si>
    <t>10кВ ф.Кожаево, Ирданово, СХТ, В-Рыстюг, Пермас, Осиново, Дор, Каменный, Водозабор, РПБ-2,                                                  35кВ Никольск-Завражье, Никольск-Ивантец,Никольск- Демино, Никольск-Коммунальная</t>
  </si>
  <si>
    <t>Борки</t>
  </si>
  <si>
    <t>6 кВ Город-9</t>
  </si>
  <si>
    <t>Сматанино</t>
  </si>
  <si>
    <t>10 кВ ф.Зарека, Центр, Калинино, Пеженьга</t>
  </si>
  <si>
    <t>10кВ ф.Ветаптека, им.Ленина, Кр.Шевденицы, с.Тарнога, с/х Тарногский, к/х Восход, Лесхоз, им.Тимирязева, Память Ильича, Каскад, Красные Шевденицы Комплекс, Сельхозхимия, Птицеферма, Воинская часть, Игумновская, Маслозавод  35кВ ф.Тарнога-Нюксеница-1, 2, Айга</t>
  </si>
  <si>
    <t>10кВ ф.Терьменьга, Слобода, ПМК, Райцентр, Совхоз, Южный, Заречье, Родина, Льнозавод, Комплекс-1,                                                        35кВ Урусовская, Морозово-1, 2, Сметанино</t>
  </si>
  <si>
    <t>10кВ ф.Оптика, Глушково, Маэкса, к-с Советский, Аэропорт, Горсеть-1, 2, 3, Промзона, Десятовская, Завод</t>
  </si>
  <si>
    <t>10кВ ф.Пиньшино, Никольское, Телецентр, Хотино, Коммунальный, Васильевская, Ухтома, Липин Бор                                                   35кВ ф.Пиксимовская, Андреевская, Коротецкая</t>
  </si>
  <si>
    <t>скрыть</t>
  </si>
  <si>
    <t>Рнесовм - задание</t>
  </si>
  <si>
    <t>№                            оч.</t>
  </si>
  <si>
    <t>№                   оч.</t>
  </si>
  <si>
    <t>№           оч.</t>
  </si>
  <si>
    <t>АЧР-1 (САЧР), АЧР-2 несовмещенная</t>
  </si>
  <si>
    <t>№        оч.</t>
  </si>
  <si>
    <t>№      оч.</t>
  </si>
  <si>
    <t>№                      оч.</t>
  </si>
  <si>
    <t>№              оч.</t>
  </si>
  <si>
    <t>№                    оч.</t>
  </si>
  <si>
    <t>ЧАПВ в приложение №56 не предосталяется</t>
  </si>
  <si>
    <t>Настройка АЧР</t>
  </si>
  <si>
    <t>Код формы по ОКУД</t>
  </si>
  <si>
    <t>Код</t>
  </si>
  <si>
    <t>отчитывающейся организации по ОКПО</t>
  </si>
  <si>
    <t>вида деятельности по ОКВЭД2</t>
  </si>
  <si>
    <t>территории по ОКАТО</t>
  </si>
  <si>
    <t>министерства (ведомства), органа управления по ОКОГУ</t>
  </si>
  <si>
    <t>организационно-правовой формы по ОКОПФ</t>
  </si>
  <si>
    <t>формы собственности по ОКФС</t>
  </si>
  <si>
    <t>Наименование отчитывающейся организации:</t>
  </si>
  <si>
    <t>Почтовый адрес:</t>
  </si>
  <si>
    <t>160000, г.Вологда, ул.Пречистенская набережная д.68</t>
  </si>
  <si>
    <t>Не применяется</t>
  </si>
  <si>
    <t>35.12, 35.13</t>
  </si>
  <si>
    <t>по филиалу ВЭ</t>
  </si>
  <si>
    <t>коды по филиалу ВЭ</t>
  </si>
  <si>
    <t>Контактная информация</t>
  </si>
  <si>
    <t>Код строки</t>
  </si>
  <si>
    <t>ФИО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</si>
  <si>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</si>
  <si>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</si>
  <si>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</si>
  <si>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</si>
  <si>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Луцкович В.Е.</t>
  </si>
  <si>
    <t>Уланова Г.Н.</t>
  </si>
  <si>
    <t xml:space="preserve">Заместитель Генерального директора-директор филиала </t>
  </si>
  <si>
    <t>Инженер ЦУС</t>
  </si>
  <si>
    <t>(8172) 76-87-00</t>
  </si>
  <si>
    <t>VLutskovich@ve.vologdaenergo.ru</t>
  </si>
  <si>
    <t>GUlanova@ve.vologdaenergo.ru</t>
  </si>
  <si>
    <t>ПО "В-УЭС"</t>
  </si>
  <si>
    <t>ПО "ВЭС", Филиал ПАО "ФСК ЕЭС" ВПМЭС</t>
  </si>
  <si>
    <t>ПО "ЧЭС", Филиал ПАО "ФСК ЕЭС" ВПМЭС</t>
  </si>
  <si>
    <t xml:space="preserve"> 6кВ ф.РП-13-1, РП-13-2, РП-4-1, РП-4-2, Дормаш-1, 2, Тяговая-8-2, Тяговая-2-1, Тяговая-2-2, РП-33-2, ТП-11-2, ТП-54-1, РП-33-1                                                   10кВ РП-10 Золотой ключик-1, 2, Белладжио-1, 2, РТП-21 ввод-1, 2</t>
  </si>
  <si>
    <t>% совмещения по уставке</t>
  </si>
  <si>
    <t>уставки</t>
  </si>
  <si>
    <t>Контактный телефон                     (с кодом города)</t>
  </si>
  <si>
    <t>(8172) 76-86-93</t>
  </si>
  <si>
    <t>Суммарные объемы автоматической частотной разгрузки (далее-АЧР)
и частотного автоматического повторного включения (далее-ЧАПВ)</t>
  </si>
  <si>
    <t>Единица измерения</t>
  </si>
  <si>
    <t>МВт</t>
  </si>
  <si>
    <t>Потребление</t>
  </si>
  <si>
    <t>Спецочередь АЧР (далее-САЧР)</t>
  </si>
  <si>
    <t>Процент САЧР от потребления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</si>
  <si>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</si>
  <si>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</si>
  <si>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</si>
  <si>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</si>
  <si>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</si>
  <si>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</si>
  <si>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соответствии с заданием субъекта оперативно-диспетчерского управления в электроэнергетике</t>
  </si>
  <si>
    <t>Выполнение задания  субъекта оперативно-диспетчерского управления в электроэнергетике</t>
  </si>
  <si>
    <t>АЧР-2 совмещенная</t>
  </si>
  <si>
    <t>Процент АЧР-2 совмещенная от АЧР-1 (без учета САЧР)</t>
  </si>
  <si>
    <t>Дополнительная разгрузка (далее-ДАР)</t>
  </si>
  <si>
    <t>Процент ДАР от потребления</t>
  </si>
  <si>
    <t>Всего ЧАПВ</t>
  </si>
  <si>
    <t>Процент ЧАПВ от суммы АЧР</t>
  </si>
  <si>
    <t>Совмещение АЧР-1 и АЧР-2</t>
  </si>
  <si>
    <t>ООО "Сухонский КБК"</t>
  </si>
  <si>
    <t>ЗРУ-10 кВ яч.49 ввод-1 на РП-2                                                  ЗРУ-10 кВ яч.64 ввод-2 на РП-2</t>
  </si>
  <si>
    <t>10 кВ яч.107, 112 КТП-1                                                               яч.124, 129 ТПЗ                               яч.121, 130 ПФТ</t>
  </si>
  <si>
    <t>Н.Мондома</t>
  </si>
  <si>
    <t>10кВ Тудозеро, Воинская часть, Дом ветеранов, Центр, Шестово,  База РЭС-1, Город, Стадион                                      35 кВ ЛДК-2</t>
  </si>
  <si>
    <t>10кВ Верховье, Олюшино, Комплекс, Зерноток, Липки, Каменка, Россия, Ковда, Чушевицы                  35кВ Шелота, Сметанино-1</t>
  </si>
  <si>
    <t>10кВ ф.ЖР-1, 2, 3, 4, 6, 7, 8, 9, 10, 12, ФБТ-1, 2, Снабсбыт-1, 2, Ивачево, Рыбхолодильник, ГС-1, 2, 3, Ягорба-1, 2, Трамвай-1, 3, Сельстрой-1, 2, Тепловая-1, 3, ЗСК-1, 2, 3, 4</t>
  </si>
  <si>
    <t xml:space="preserve">10кВ яч.6, 10, 39, 38, 1, 40, 3, 41, 12, 7, 27 </t>
  </si>
  <si>
    <t>10кв ф.Телецентр, Горсеть-1, 2, 3, 4, 5, 6, Тимошкино, Дудино, Володино, СЕП-1, 2,                                                    35кв ф.Тешемля, Тимохинская</t>
  </si>
  <si>
    <t>10 кв яч.6, 25, 8, 9, 10, 20, 21, 22, 12, 19</t>
  </si>
  <si>
    <t>10кВ яч.3, 21, 18, 4, 22, 6, 16, 26, 1, 2, 15</t>
  </si>
  <si>
    <t>РП-65 РУ-10 кВ яч.7, 20</t>
  </si>
  <si>
    <t>10кв, ПС 30Г</t>
  </si>
  <si>
    <t>ТЭЦ-ЭВС-2 ЧМК</t>
  </si>
  <si>
    <t>Южная</t>
  </si>
  <si>
    <t>10кВ ф.Матурино, Усадьба-1, 2, ЮЖР-1,2,3,4,5,6,7,8,9, Матинга, 35кВ ф.Южная, Лапач</t>
  </si>
  <si>
    <t>11 РП Апатит</t>
  </si>
  <si>
    <t>10кВ яч.3, 12</t>
  </si>
  <si>
    <t>ТЭЦ-ПВС</t>
  </si>
  <si>
    <t xml:space="preserve">10кВ </t>
  </si>
  <si>
    <t>ТЭЦ-ПВС ЧМК</t>
  </si>
  <si>
    <t>МВ-35 кВ Т-1, МВ-35 кВ Т-2</t>
  </si>
  <si>
    <t>Шуйское</t>
  </si>
  <si>
    <t>МВ-35 кВ Шуйское-Шейбухта, 10кВ ф.Пионерский, Завет, Макарово, Райцентр, Врагово, Школа, Биокомплекс, Шиченга</t>
  </si>
  <si>
    <t>35кВ Надеево, Снасудово, Паприха,                      10кв ф.Город-1, 2, 3, 4, железная дорога-1, 2, 3, 4, Льнобаза, ЭТМ-1, ЭТМ-2, ЭТМ-3, Строительное управление-1, 2</t>
  </si>
  <si>
    <t xml:space="preserve">ЭВ-35 Т-1, ЭВ-35 Т-2, 10кВ ввод Т-1, 2,                        </t>
  </si>
  <si>
    <t>МВ-35 Т-1, МВ-35 Т-2,                                              35кВ ввод Т-1, 2</t>
  </si>
  <si>
    <t>Молочное</t>
  </si>
  <si>
    <t>ВВ-10 Т-1, ВВ-10 Т-2</t>
  </si>
  <si>
    <t>Маега</t>
  </si>
  <si>
    <t>10кВ ф.Борисово, Дубровское-1, Комплекс, Никитино, Фофанцево, Котельная, Поселок</t>
  </si>
  <si>
    <t>КРУН-10кВ Жилино, Щеглино, Чашниково, Родина, Горка-1, АЦ Щеглино, мкрн Южный-1, 2</t>
  </si>
  <si>
    <t>10кв ввод Т-1, 2,                                   МВ-35 кВ Деревенька-1, 2, Гридино</t>
  </si>
  <si>
    <t>10кВ ф.Город-5, 14, 7, 1, 3, 10, 17, РП-27, Родионцево, Тролейбусная-1, 2, Охмыльцево-1, 2, ТРЦ-1, Керамик-2</t>
  </si>
  <si>
    <t>10кВ ф.КС-17 все двигатели, НПС-1, 2, Желтиково, Свистуново, Юношеское, Заемье</t>
  </si>
  <si>
    <t>Прогнозируемое потребление 2019г</t>
  </si>
  <si>
    <t xml:space="preserve">Таблица графика АЧР, ЧАПВ по операционной зоне Вологодского РДУ </t>
  </si>
  <si>
    <t>47,0 Гц</t>
  </si>
  <si>
    <t>46,8 Гц</t>
  </si>
  <si>
    <t>46,7 Гц</t>
  </si>
  <si>
    <t>46,6 Гц</t>
  </si>
  <si>
    <t>46,5 Гц</t>
  </si>
  <si>
    <t>САЧР, АЧР-1</t>
  </si>
  <si>
    <t>10кВ ф.Строитель, Логдуз, Калинино, Нива, Правда</t>
  </si>
  <si>
    <t>10кВ ф.Село, Поселок, Промзона-Карица</t>
  </si>
  <si>
    <t>10кВ ф.Заветы Ильича, Дружба, Першинская, Баранская</t>
  </si>
  <si>
    <t>№                             оч.</t>
  </si>
  <si>
    <t>Приложение №71</t>
  </si>
  <si>
    <t>18.12.2019г.</t>
  </si>
  <si>
    <t>04-00</t>
  </si>
  <si>
    <t>09-00</t>
  </si>
  <si>
    <t>18-00</t>
  </si>
  <si>
    <t>Рнесовм (САЧР+АЧР-1)-задание</t>
  </si>
  <si>
    <t>АЧР-2 несовмещ</t>
  </si>
  <si>
    <t>АЧР-2 совмещ</t>
  </si>
  <si>
    <t>Северсталь</t>
  </si>
  <si>
    <t>Ррасч</t>
  </si>
  <si>
    <t>Апатит</t>
  </si>
  <si>
    <t>Искра</t>
  </si>
  <si>
    <t>6кВ ф.Керапик-2, МКК-1,                               10кВ ф.Оларево, Сухонский, Новое, Агроснаб, Обросово, Сотамеко плюс, База-2, АБЗ, СПК-1, 2                                                             35кВ ф.Сок.ЦБК-1, 2</t>
  </si>
  <si>
    <t>10кВ ф.Пыжуг, Югский, Голузино, Шонга, Захарово, Дорожково, Подол, Кичменьга, Решетниково, Город-1, 2, 4                                                                35кВ ф.К-городок-Н-Енангск, К-городок-Сараево, К-городок-Косково</t>
  </si>
  <si>
    <t>10кВ Юрманга, Бабушкино, Тупаново, к/з Победа, к/з Маяк, ХДСУ, МКСО                                                           35 кВ Аниково, Тиманово</t>
  </si>
  <si>
    <t xml:space="preserve">Вологодский филиал ПАО "МРСК Северо-Запада"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</si>
</sst>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color theme="9" tint="-0.499984740745262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7030A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9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3" fillId="0" borderId="0"/>
    <xf numFmtId="0" fontId="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4" fillId="0" borderId="0"/>
    <xf numFmtId="0" fontId="33" fillId="0" borderId="0"/>
    <xf numFmtId="0" fontId="35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4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</cellStyleXfs>
  <cellXfs count="393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center"/>
    </xf>
    <xf numFmtId="164" fontId="22" fillId="0" borderId="10" xfId="0" applyNumberFormat="1" applyFont="1" applyFill="1" applyBorder="1" applyAlignment="1">
      <alignment horizontal="center" vertical="top" wrapText="1"/>
    </xf>
    <xf numFmtId="2" fontId="22" fillId="0" borderId="10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center"/>
    </xf>
    <xf numFmtId="0" fontId="22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top" wrapText="1"/>
    </xf>
    <xf numFmtId="0" fontId="24" fillId="0" borderId="10" xfId="0" quotePrefix="1" applyFont="1" applyBorder="1" applyAlignment="1">
      <alignment horizontal="left"/>
    </xf>
    <xf numFmtId="0" fontId="24" fillId="0" borderId="10" xfId="0" applyFont="1" applyBorder="1"/>
    <xf numFmtId="0" fontId="23" fillId="0" borderId="10" xfId="0" quotePrefix="1" applyFont="1" applyBorder="1" applyAlignment="1">
      <alignment horizontal="left"/>
    </xf>
    <xf numFmtId="0" fontId="23" fillId="0" borderId="0" xfId="0" applyFont="1"/>
    <xf numFmtId="0" fontId="23" fillId="0" borderId="10" xfId="0" applyFont="1" applyBorder="1"/>
    <xf numFmtId="0" fontId="24" fillId="0" borderId="0" xfId="0" applyFont="1" applyFill="1"/>
    <xf numFmtId="164" fontId="24" fillId="0" borderId="0" xfId="0" applyNumberFormat="1" applyFont="1" applyFill="1"/>
    <xf numFmtId="164" fontId="24" fillId="0" borderId="0" xfId="0" applyNumberFormat="1" applyFont="1"/>
    <xf numFmtId="0" fontId="24" fillId="0" borderId="0" xfId="0" applyFont="1" applyFill="1" applyAlignment="1">
      <alignment wrapText="1"/>
    </xf>
    <xf numFmtId="165" fontId="27" fillId="0" borderId="0" xfId="39" applyNumberFormat="1" applyFont="1"/>
    <xf numFmtId="0" fontId="24" fillId="0" borderId="0" xfId="0" applyFont="1" applyFill="1" applyAlignment="1">
      <alignment horizontal="right"/>
    </xf>
    <xf numFmtId="165" fontId="24" fillId="0" borderId="0" xfId="39" applyNumberFormat="1" applyFont="1"/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4" fontId="22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top"/>
    </xf>
    <xf numFmtId="164" fontId="22" fillId="0" borderId="0" xfId="0" applyNumberFormat="1" applyFont="1" applyFill="1" applyAlignment="1">
      <alignment horizontal="center" vertical="top"/>
    </xf>
    <xf numFmtId="0" fontId="22" fillId="0" borderId="1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1" fontId="22" fillId="0" borderId="10" xfId="0" applyNumberFormat="1" applyFont="1" applyFill="1" applyBorder="1" applyAlignment="1">
      <alignment horizontal="center" vertical="top"/>
    </xf>
    <xf numFmtId="2" fontId="22" fillId="0" borderId="10" xfId="0" applyNumberFormat="1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top"/>
    </xf>
    <xf numFmtId="164" fontId="22" fillId="0" borderId="0" xfId="0" applyNumberFormat="1" applyFont="1" applyFill="1" applyAlignment="1">
      <alignment horizontal="center"/>
    </xf>
    <xf numFmtId="0" fontId="22" fillId="0" borderId="16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vertical="top" wrapText="1"/>
    </xf>
    <xf numFmtId="1" fontId="24" fillId="0" borderId="0" xfId="0" applyNumberFormat="1" applyFont="1" applyFill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164" fontId="23" fillId="0" borderId="10" xfId="0" applyNumberFormat="1" applyFont="1" applyBorder="1" applyAlignment="1">
      <alignment horizontal="center"/>
    </xf>
    <xf numFmtId="1" fontId="22" fillId="0" borderId="10" xfId="0" applyNumberFormat="1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/>
    </xf>
    <xf numFmtId="0" fontId="26" fillId="0" borderId="0" xfId="0" applyFont="1" applyFill="1" applyAlignment="1">
      <alignment horizontal="left"/>
    </xf>
    <xf numFmtId="1" fontId="22" fillId="0" borderId="0" xfId="0" applyNumberFormat="1" applyFont="1" applyFill="1" applyAlignment="1">
      <alignment horizontal="center"/>
    </xf>
    <xf numFmtId="1" fontId="24" fillId="0" borderId="0" xfId="0" applyNumberFormat="1" applyFont="1" applyFill="1"/>
    <xf numFmtId="0" fontId="24" fillId="0" borderId="10" xfId="0" applyFont="1" applyFill="1" applyBorder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22" fillId="0" borderId="10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vertical="center" wrapText="1"/>
    </xf>
    <xf numFmtId="9" fontId="24" fillId="0" borderId="10" xfId="39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1" xfId="0" applyFont="1" applyFill="1" applyBorder="1"/>
    <xf numFmtId="9" fontId="24" fillId="0" borderId="10" xfId="39" applyFont="1" applyFill="1" applyBorder="1" applyAlignment="1"/>
    <xf numFmtId="1" fontId="22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left" vertical="top" wrapText="1"/>
    </xf>
    <xf numFmtId="1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" fontId="22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center" vertical="top"/>
    </xf>
    <xf numFmtId="164" fontId="25" fillId="0" borderId="0" xfId="0" applyNumberFormat="1" applyFont="1" applyFill="1" applyAlignment="1">
      <alignment horizontal="center" vertical="top"/>
    </xf>
    <xf numFmtId="164" fontId="31" fillId="0" borderId="0" xfId="0" applyNumberFormat="1" applyFont="1" applyFill="1" applyAlignment="1">
      <alignment horizontal="center"/>
    </xf>
    <xf numFmtId="164" fontId="31" fillId="0" borderId="0" xfId="0" applyNumberFormat="1" applyFont="1" applyFill="1" applyAlignment="1">
      <alignment horizontal="center" vertical="top"/>
    </xf>
    <xf numFmtId="0" fontId="24" fillId="0" borderId="0" xfId="0" applyFont="1" applyFill="1" applyBorder="1"/>
    <xf numFmtId="0" fontId="23" fillId="0" borderId="0" xfId="0" applyFont="1" applyFill="1" applyBorder="1"/>
    <xf numFmtId="1" fontId="23" fillId="0" borderId="0" xfId="0" applyNumberFormat="1" applyFont="1" applyFill="1" applyAlignment="1">
      <alignment horizontal="center"/>
    </xf>
    <xf numFmtId="1" fontId="22" fillId="0" borderId="10" xfId="0" applyNumberFormat="1" applyFont="1" applyFill="1" applyBorder="1" applyAlignment="1">
      <alignment horizontal="left" vertical="top"/>
    </xf>
    <xf numFmtId="0" fontId="30" fillId="0" borderId="0" xfId="0" applyFont="1" applyFill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164" fontId="29" fillId="0" borderId="0" xfId="0" applyNumberFormat="1" applyFont="1" applyFill="1" applyBorder="1" applyAlignment="1">
      <alignment horizontal="center"/>
    </xf>
    <xf numFmtId="164" fontId="30" fillId="0" borderId="0" xfId="0" applyNumberFormat="1" applyFont="1" applyFill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4" fillId="0" borderId="0" xfId="0" applyFont="1" applyBorder="1"/>
    <xf numFmtId="164" fontId="29" fillId="0" borderId="0" xfId="39" applyNumberFormat="1" applyFont="1" applyFill="1" applyAlignment="1">
      <alignment horizontal="center"/>
    </xf>
    <xf numFmtId="0" fontId="23" fillId="0" borderId="0" xfId="0" applyFont="1" applyFill="1" applyAlignment="1">
      <alignment horizontal="center" vertical="top" wrapText="1"/>
    </xf>
    <xf numFmtId="164" fontId="23" fillId="0" borderId="0" xfId="0" applyNumberFormat="1" applyFont="1" applyFill="1" applyAlignment="1">
      <alignment horizontal="center" vertical="top" wrapText="1"/>
    </xf>
    <xf numFmtId="0" fontId="24" fillId="0" borderId="0" xfId="0" applyFont="1" applyFill="1"/>
    <xf numFmtId="9" fontId="24" fillId="0" borderId="0" xfId="39" applyFont="1" applyFill="1"/>
    <xf numFmtId="0" fontId="24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/>
    </xf>
    <xf numFmtId="1" fontId="24" fillId="0" borderId="10" xfId="0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vertical="top"/>
    </xf>
    <xf numFmtId="164" fontId="24" fillId="0" borderId="0" xfId="0" applyNumberFormat="1" applyFont="1" applyFill="1" applyAlignment="1">
      <alignment horizontal="center"/>
    </xf>
    <xf numFmtId="0" fontId="23" fillId="0" borderId="0" xfId="0" applyFont="1" applyFill="1" applyAlignment="1">
      <alignment horizontal="left" vertical="top" wrapText="1"/>
    </xf>
    <xf numFmtId="1" fontId="24" fillId="0" borderId="10" xfId="0" applyNumberFormat="1" applyFont="1" applyFill="1" applyBorder="1" applyAlignment="1">
      <alignment horizontal="left" vertical="top" wrapText="1"/>
    </xf>
    <xf numFmtId="0" fontId="23" fillId="0" borderId="0" xfId="0" applyFont="1" applyFill="1"/>
    <xf numFmtId="164" fontId="23" fillId="0" borderId="0" xfId="0" applyNumberFormat="1" applyFont="1" applyFill="1"/>
    <xf numFmtId="0" fontId="23" fillId="0" borderId="0" xfId="0" applyFont="1" applyFill="1" applyAlignment="1">
      <alignment vertical="top"/>
    </xf>
    <xf numFmtId="164" fontId="24" fillId="0" borderId="10" xfId="0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164" fontId="24" fillId="0" borderId="10" xfId="0" applyNumberFormat="1" applyFont="1" applyFill="1" applyBorder="1" applyAlignment="1">
      <alignment horizontal="center"/>
    </xf>
    <xf numFmtId="165" fontId="24" fillId="0" borderId="10" xfId="39" applyNumberFormat="1" applyFont="1" applyFill="1" applyBorder="1" applyAlignment="1">
      <alignment horizontal="center" vertical="center"/>
    </xf>
    <xf numFmtId="1" fontId="24" fillId="0" borderId="10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left" vertical="top" wrapText="1"/>
    </xf>
    <xf numFmtId="2" fontId="24" fillId="0" borderId="10" xfId="0" applyNumberFormat="1" applyFont="1" applyFill="1" applyBorder="1" applyAlignment="1">
      <alignment horizontal="center" vertical="top" wrapText="1"/>
    </xf>
    <xf numFmtId="1" fontId="24" fillId="0" borderId="11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center" vertical="top" wrapText="1"/>
    </xf>
    <xf numFmtId="164" fontId="29" fillId="0" borderId="0" xfId="0" applyNumberFormat="1" applyFont="1" applyFill="1" applyAlignment="1">
      <alignment horizontal="center"/>
    </xf>
    <xf numFmtId="0" fontId="32" fillId="0" borderId="0" xfId="0" applyFont="1" applyFill="1" applyAlignment="1">
      <alignment horizontal="left" vertical="top" wrapText="1"/>
    </xf>
    <xf numFmtId="0" fontId="32" fillId="0" borderId="0" xfId="0" applyFont="1" applyFill="1" applyAlignment="1">
      <alignment horizontal="center" vertical="top" wrapText="1"/>
    </xf>
    <xf numFmtId="164" fontId="29" fillId="0" borderId="0" xfId="0" applyNumberFormat="1" applyFont="1" applyFill="1" applyAlignment="1">
      <alignment horizontal="center" vertical="top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164" fontId="23" fillId="0" borderId="10" xfId="0" applyNumberFormat="1" applyFont="1" applyFill="1" applyBorder="1" applyAlignment="1">
      <alignment horizontal="center" vertical="center"/>
    </xf>
    <xf numFmtId="2" fontId="24" fillId="0" borderId="0" xfId="0" applyNumberFormat="1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164" fontId="23" fillId="0" borderId="10" xfId="0" applyNumberFormat="1" applyFont="1" applyFill="1" applyBorder="1" applyAlignment="1">
      <alignment horizontal="center"/>
    </xf>
    <xf numFmtId="0" fontId="23" fillId="0" borderId="10" xfId="0" applyFont="1" applyFill="1" applyBorder="1"/>
    <xf numFmtId="165" fontId="27" fillId="0" borderId="0" xfId="39" applyNumberFormat="1" applyFont="1" applyFill="1"/>
    <xf numFmtId="1" fontId="24" fillId="0" borderId="0" xfId="39" applyNumberFormat="1" applyFont="1" applyFill="1"/>
    <xf numFmtId="164" fontId="24" fillId="0" borderId="0" xfId="39" applyNumberFormat="1" applyFont="1" applyFill="1" applyAlignment="1">
      <alignment horizontal="center"/>
    </xf>
    <xf numFmtId="165" fontId="24" fillId="0" borderId="0" xfId="39" applyNumberFormat="1" applyFont="1" applyFill="1"/>
    <xf numFmtId="2" fontId="24" fillId="0" borderId="0" xfId="0" applyNumberFormat="1" applyFont="1" applyFill="1"/>
    <xf numFmtId="2" fontId="29" fillId="0" borderId="0" xfId="0" applyNumberFormat="1" applyFont="1" applyFill="1" applyAlignment="1">
      <alignment horizontal="center"/>
    </xf>
    <xf numFmtId="164" fontId="23" fillId="0" borderId="0" xfId="0" applyNumberFormat="1" applyFont="1" applyFill="1" applyAlignment="1">
      <alignment horizontal="center"/>
    </xf>
    <xf numFmtId="164" fontId="24" fillId="0" borderId="0" xfId="0" applyNumberFormat="1" applyFont="1" applyFill="1" applyAlignment="1">
      <alignment horizontal="center" vertical="top" wrapText="1"/>
    </xf>
    <xf numFmtId="164" fontId="29" fillId="0" borderId="0" xfId="0" applyNumberFormat="1" applyFont="1" applyFill="1"/>
    <xf numFmtId="0" fontId="24" fillId="0" borderId="16" xfId="0" applyFont="1" applyFill="1" applyBorder="1" applyAlignment="1">
      <alignment horizontal="center"/>
    </xf>
    <xf numFmtId="0" fontId="24" fillId="0" borderId="10" xfId="0" applyFont="1" applyFill="1" applyBorder="1" applyAlignment="1">
      <alignment vertical="top"/>
    </xf>
    <xf numFmtId="9" fontId="29" fillId="0" borderId="0" xfId="0" applyNumberFormat="1" applyFont="1" applyFill="1"/>
    <xf numFmtId="0" fontId="22" fillId="0" borderId="0" xfId="0" applyFont="1" applyFill="1" applyAlignment="1">
      <alignment horizontal="center"/>
    </xf>
    <xf numFmtId="0" fontId="24" fillId="0" borderId="0" xfId="0" applyFont="1" applyFill="1"/>
    <xf numFmtId="0" fontId="22" fillId="0" borderId="0" xfId="0" applyFont="1" applyFill="1" applyAlignment="1">
      <alignment horizontal="left"/>
    </xf>
    <xf numFmtId="0" fontId="23" fillId="0" borderId="0" xfId="0" applyFont="1" applyFill="1" applyAlignment="1"/>
    <xf numFmtId="0" fontId="24" fillId="0" borderId="0" xfId="0" applyFont="1" applyFill="1" applyAlignment="1"/>
    <xf numFmtId="0" fontId="24" fillId="0" borderId="0" xfId="0" applyFont="1" applyFill="1" applyAlignment="1">
      <alignment horizontal="left"/>
    </xf>
    <xf numFmtId="164" fontId="24" fillId="0" borderId="10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/>
    </xf>
    <xf numFmtId="164" fontId="24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center" vertical="top"/>
    </xf>
    <xf numFmtId="0" fontId="37" fillId="0" borderId="0" xfId="0" applyFont="1" applyFill="1"/>
    <xf numFmtId="0" fontId="37" fillId="0" borderId="0" xfId="0" applyFont="1" applyFill="1" applyAlignment="1">
      <alignment horizontal="center"/>
    </xf>
    <xf numFmtId="165" fontId="32" fillId="0" borderId="0" xfId="39" applyNumberFormat="1" applyFont="1" applyFill="1" applyAlignment="1">
      <alignment horizontal="center"/>
    </xf>
    <xf numFmtId="0" fontId="23" fillId="0" borderId="0" xfId="0" applyFont="1" applyFill="1" applyBorder="1" applyAlignment="1"/>
    <xf numFmtId="164" fontId="22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2" fontId="24" fillId="0" borderId="16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164" fontId="30" fillId="0" borderId="0" xfId="0" applyNumberFormat="1" applyFont="1" applyBorder="1" applyAlignment="1">
      <alignment horizontal="center"/>
    </xf>
    <xf numFmtId="164" fontId="29" fillId="0" borderId="0" xfId="0" applyNumberFormat="1" applyFont="1" applyBorder="1"/>
    <xf numFmtId="0" fontId="30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64" fontId="24" fillId="0" borderId="16" xfId="0" applyNumberFormat="1" applyFont="1" applyFill="1" applyBorder="1" applyAlignment="1">
      <alignment horizontal="center"/>
    </xf>
    <xf numFmtId="164" fontId="23" fillId="0" borderId="16" xfId="0" applyNumberFormat="1" applyFont="1" applyFill="1" applyBorder="1" applyAlignment="1">
      <alignment horizontal="center"/>
    </xf>
    <xf numFmtId="0" fontId="23" fillId="0" borderId="16" xfId="0" applyFont="1" applyFill="1" applyBorder="1"/>
    <xf numFmtId="164" fontId="24" fillId="0" borderId="10" xfId="0" applyNumberFormat="1" applyFont="1" applyFill="1" applyBorder="1"/>
    <xf numFmtId="0" fontId="24" fillId="0" borderId="0" xfId="0" applyFont="1" applyAlignment="1">
      <alignment horizontal="center"/>
    </xf>
    <xf numFmtId="0" fontId="40" fillId="0" borderId="10" xfId="0" applyFont="1" applyBorder="1" applyAlignment="1">
      <alignment horizontal="center" vertical="center" wrapText="1"/>
    </xf>
    <xf numFmtId="0" fontId="24" fillId="24" borderId="0" xfId="0" applyFont="1" applyFill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10" xfId="0" applyFont="1" applyBorder="1" applyAlignment="1">
      <alignment vertical="top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vertical="top" wrapText="1"/>
    </xf>
    <xf numFmtId="0" fontId="39" fillId="0" borderId="10" xfId="98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164" fontId="22" fillId="0" borderId="15" xfId="0" applyNumberFormat="1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24" fillId="0" borderId="10" xfId="98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 vertical="center" wrapText="1"/>
    </xf>
    <xf numFmtId="165" fontId="24" fillId="0" borderId="10" xfId="39" applyNumberFormat="1" applyFont="1" applyFill="1" applyBorder="1" applyAlignment="1">
      <alignment horizontal="center" vertical="top"/>
    </xf>
    <xf numFmtId="165" fontId="24" fillId="0" borderId="10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9" fontId="23" fillId="0" borderId="0" xfId="39" applyFont="1" applyFill="1"/>
    <xf numFmtId="0" fontId="23" fillId="0" borderId="0" xfId="0" applyFont="1" applyFill="1" applyAlignment="1">
      <alignment horizontal="left" vertical="top"/>
    </xf>
    <xf numFmtId="0" fontId="29" fillId="0" borderId="0" xfId="0" applyFont="1" applyFill="1"/>
    <xf numFmtId="165" fontId="23" fillId="0" borderId="0" xfId="0" applyNumberFormat="1" applyFont="1" applyFill="1" applyAlignment="1">
      <alignment horizontal="center" vertical="top"/>
    </xf>
    <xf numFmtId="9" fontId="29" fillId="0" borderId="0" xfId="39" applyFont="1" applyFill="1"/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165" fontId="36" fillId="0" borderId="0" xfId="39" applyNumberFormat="1" applyFont="1" applyFill="1" applyAlignment="1">
      <alignment horizontal="center"/>
    </xf>
    <xf numFmtId="10" fontId="24" fillId="0" borderId="10" xfId="39" applyNumberFormat="1" applyFont="1" applyFill="1" applyBorder="1" applyAlignment="1">
      <alignment horizontal="center" vertical="top"/>
    </xf>
    <xf numFmtId="10" fontId="24" fillId="0" borderId="10" xfId="39" applyNumberFormat="1" applyFont="1" applyFill="1" applyBorder="1" applyAlignment="1">
      <alignment horizontal="center" vertical="center"/>
    </xf>
    <xf numFmtId="165" fontId="24" fillId="0" borderId="0" xfId="39" applyNumberFormat="1" applyFont="1" applyFill="1" applyAlignment="1">
      <alignment horizontal="right"/>
    </xf>
    <xf numFmtId="0" fontId="29" fillId="0" borderId="0" xfId="0" applyFont="1" applyFill="1" applyAlignment="1">
      <alignment horizontal="center" vertical="center"/>
    </xf>
    <xf numFmtId="1" fontId="37" fillId="0" borderId="0" xfId="0" applyNumberFormat="1" applyFont="1" applyFill="1"/>
    <xf numFmtId="164" fontId="23" fillId="0" borderId="0" xfId="0" applyNumberFormat="1" applyFont="1" applyFill="1" applyAlignment="1">
      <alignment horizontal="center" vertical="top"/>
    </xf>
    <xf numFmtId="1" fontId="24" fillId="0" borderId="10" xfId="0" quotePrefix="1" applyNumberFormat="1" applyFont="1" applyFill="1" applyBorder="1" applyAlignment="1">
      <alignment horizontal="left" vertical="top" wrapText="1"/>
    </xf>
    <xf numFmtId="1" fontId="23" fillId="0" borderId="0" xfId="0" applyNumberFormat="1" applyFont="1" applyFill="1" applyAlignment="1">
      <alignment horizontal="left"/>
    </xf>
    <xf numFmtId="0" fontId="23" fillId="0" borderId="10" xfId="0" applyFont="1" applyFill="1" applyBorder="1" applyAlignment="1">
      <alignment vertical="center"/>
    </xf>
    <xf numFmtId="164" fontId="24" fillId="0" borderId="14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4" fillId="0" borderId="14" xfId="0" applyFont="1" applyFill="1" applyBorder="1" applyAlignment="1">
      <alignment horizontal="center" vertical="center"/>
    </xf>
    <xf numFmtId="10" fontId="23" fillId="0" borderId="0" xfId="39" applyNumberFormat="1" applyFont="1" applyFill="1" applyAlignment="1">
      <alignment horizontal="center"/>
    </xf>
    <xf numFmtId="10" fontId="23" fillId="0" borderId="0" xfId="0" applyNumberFormat="1" applyFont="1" applyFill="1" applyAlignment="1">
      <alignment horizontal="center" vertical="top"/>
    </xf>
    <xf numFmtId="0" fontId="24" fillId="24" borderId="0" xfId="0" applyFont="1" applyFill="1"/>
    <xf numFmtId="0" fontId="23" fillId="24" borderId="0" xfId="0" applyFont="1" applyFill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24" borderId="10" xfId="0" applyFont="1" applyFill="1" applyBorder="1" applyAlignment="1">
      <alignment horizontal="center" vertical="center"/>
    </xf>
    <xf numFmtId="164" fontId="24" fillId="24" borderId="10" xfId="0" applyNumberFormat="1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/>
    </xf>
    <xf numFmtId="0" fontId="23" fillId="24" borderId="0" xfId="0" applyFont="1" applyFill="1"/>
    <xf numFmtId="164" fontId="23" fillId="24" borderId="10" xfId="0" applyNumberFormat="1" applyFont="1" applyFill="1" applyBorder="1" applyAlignment="1">
      <alignment horizontal="center" vertical="center"/>
    </xf>
    <xf numFmtId="165" fontId="24" fillId="24" borderId="10" xfId="39" applyNumberFormat="1" applyFont="1" applyFill="1" applyBorder="1" applyAlignment="1">
      <alignment horizontal="center" vertical="center"/>
    </xf>
    <xf numFmtId="0" fontId="23" fillId="25" borderId="0" xfId="0" applyFont="1" applyFill="1"/>
    <xf numFmtId="0" fontId="24" fillId="25" borderId="0" xfId="0" applyFont="1" applyFill="1"/>
    <xf numFmtId="0" fontId="37" fillId="25" borderId="0" xfId="0" applyFont="1" applyFill="1"/>
    <xf numFmtId="164" fontId="23" fillId="25" borderId="0" xfId="0" applyNumberFormat="1" applyFont="1" applyFill="1"/>
    <xf numFmtId="164" fontId="23" fillId="25" borderId="0" xfId="0" applyNumberFormat="1" applyFont="1" applyFill="1" applyAlignment="1">
      <alignment horizontal="center"/>
    </xf>
    <xf numFmtId="164" fontId="24" fillId="25" borderId="0" xfId="0" applyNumberFormat="1" applyFont="1" applyFill="1" applyAlignment="1">
      <alignment horizontal="center"/>
    </xf>
    <xf numFmtId="0" fontId="24" fillId="25" borderId="0" xfId="0" applyFont="1" applyFill="1" applyAlignment="1">
      <alignment horizontal="center"/>
    </xf>
    <xf numFmtId="0" fontId="23" fillId="25" borderId="0" xfId="0" applyFont="1" applyFill="1" applyAlignment="1">
      <alignment horizontal="center"/>
    </xf>
    <xf numFmtId="0" fontId="24" fillId="25" borderId="10" xfId="0" applyFont="1" applyFill="1" applyBorder="1" applyAlignment="1">
      <alignment horizontal="center"/>
    </xf>
    <xf numFmtId="165" fontId="24" fillId="25" borderId="10" xfId="39" applyNumberFormat="1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164" fontId="24" fillId="25" borderId="10" xfId="0" applyNumberFormat="1" applyFont="1" applyFill="1" applyBorder="1" applyAlignment="1">
      <alignment horizontal="center" vertical="center"/>
    </xf>
    <xf numFmtId="164" fontId="24" fillId="25" borderId="10" xfId="0" applyNumberFormat="1" applyFont="1" applyFill="1" applyBorder="1" applyAlignment="1">
      <alignment horizontal="center"/>
    </xf>
    <xf numFmtId="165" fontId="32" fillId="25" borderId="0" xfId="39" applyNumberFormat="1" applyFont="1" applyFill="1" applyAlignment="1">
      <alignment horizontal="center"/>
    </xf>
    <xf numFmtId="164" fontId="24" fillId="25" borderId="14" xfId="0" applyNumberFormat="1" applyFont="1" applyFill="1" applyBorder="1" applyAlignment="1">
      <alignment horizontal="center" vertical="center"/>
    </xf>
    <xf numFmtId="164" fontId="24" fillId="25" borderId="10" xfId="0" applyNumberFormat="1" applyFont="1" applyFill="1" applyBorder="1"/>
    <xf numFmtId="0" fontId="23" fillId="25" borderId="0" xfId="0" applyFont="1" applyFill="1" applyBorder="1" applyAlignment="1"/>
    <xf numFmtId="0" fontId="23" fillId="25" borderId="10" xfId="0" applyFont="1" applyFill="1" applyBorder="1" applyAlignment="1">
      <alignment vertical="center"/>
    </xf>
    <xf numFmtId="164" fontId="29" fillId="25" borderId="0" xfId="0" applyNumberFormat="1" applyFont="1" applyFill="1" applyAlignment="1">
      <alignment horizontal="center"/>
    </xf>
    <xf numFmtId="0" fontId="37" fillId="25" borderId="0" xfId="0" applyFont="1" applyFill="1" applyAlignment="1">
      <alignment horizontal="center"/>
    </xf>
    <xf numFmtId="0" fontId="23" fillId="0" borderId="13" xfId="0" applyFont="1" applyFill="1" applyBorder="1" applyAlignment="1">
      <alignment vertical="center"/>
    </xf>
    <xf numFmtId="0" fontId="23" fillId="26" borderId="0" xfId="0" applyFont="1" applyFill="1"/>
    <xf numFmtId="0" fontId="37" fillId="26" borderId="0" xfId="0" applyFont="1" applyFill="1"/>
    <xf numFmtId="0" fontId="23" fillId="26" borderId="0" xfId="0" applyFont="1" applyFill="1" applyAlignment="1">
      <alignment horizontal="center"/>
    </xf>
    <xf numFmtId="0" fontId="37" fillId="26" borderId="0" xfId="0" applyFont="1" applyFill="1" applyAlignment="1">
      <alignment horizontal="center"/>
    </xf>
    <xf numFmtId="164" fontId="23" fillId="0" borderId="0" xfId="39" applyNumberFormat="1" applyFont="1" applyFill="1" applyAlignment="1">
      <alignment horizontal="center"/>
    </xf>
    <xf numFmtId="0" fontId="24" fillId="0" borderId="10" xfId="0" applyFont="1" applyFill="1" applyBorder="1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22" fillId="0" borderId="10" xfId="0" applyFont="1" applyFill="1" applyBorder="1" applyAlignment="1">
      <alignment horizontal="center"/>
    </xf>
    <xf numFmtId="0" fontId="23" fillId="24" borderId="13" xfId="0" applyFont="1" applyFill="1" applyBorder="1" applyAlignment="1">
      <alignment vertical="center"/>
    </xf>
    <xf numFmtId="0" fontId="23" fillId="24" borderId="14" xfId="0" applyFont="1" applyFill="1" applyBorder="1" applyAlignment="1">
      <alignment vertical="center"/>
    </xf>
    <xf numFmtId="165" fontId="32" fillId="24" borderId="0" xfId="39" applyNumberFormat="1" applyFont="1" applyFill="1" applyAlignment="1">
      <alignment horizontal="center"/>
    </xf>
    <xf numFmtId="164" fontId="24" fillId="26" borderId="0" xfId="0" applyNumberFormat="1" applyFont="1" applyFill="1" applyAlignment="1">
      <alignment horizontal="center"/>
    </xf>
    <xf numFmtId="164" fontId="37" fillId="0" borderId="0" xfId="0" applyNumberFormat="1" applyFont="1" applyFill="1"/>
    <xf numFmtId="165" fontId="23" fillId="0" borderId="0" xfId="39" applyNumberFormat="1" applyFont="1" applyFill="1"/>
    <xf numFmtId="0" fontId="29" fillId="0" borderId="0" xfId="0" applyFont="1" applyFill="1" applyBorder="1"/>
    <xf numFmtId="164" fontId="29" fillId="0" borderId="0" xfId="0" applyNumberFormat="1" applyFont="1" applyFill="1" applyAlignment="1">
      <alignment vertical="top"/>
    </xf>
    <xf numFmtId="165" fontId="41" fillId="0" borderId="0" xfId="39" applyNumberFormat="1" applyFont="1" applyFill="1" applyAlignment="1">
      <alignment horizontal="center"/>
    </xf>
    <xf numFmtId="165" fontId="41" fillId="0" borderId="0" xfId="0" applyNumberFormat="1" applyFont="1" applyFill="1" applyAlignment="1">
      <alignment horizontal="center"/>
    </xf>
    <xf numFmtId="164" fontId="41" fillId="0" borderId="0" xfId="0" applyNumberFormat="1" applyFont="1" applyFill="1"/>
    <xf numFmtId="0" fontId="41" fillId="0" borderId="0" xfId="0" applyFont="1" applyFill="1"/>
    <xf numFmtId="2" fontId="23" fillId="0" borderId="0" xfId="0" applyNumberFormat="1" applyFont="1" applyFill="1"/>
    <xf numFmtId="2" fontId="23" fillId="0" borderId="0" xfId="0" applyNumberFormat="1" applyFont="1" applyFill="1" applyAlignment="1">
      <alignment horizontal="center"/>
    </xf>
    <xf numFmtId="2" fontId="24" fillId="0" borderId="0" xfId="39" applyNumberFormat="1" applyFont="1" applyFill="1" applyAlignment="1">
      <alignment horizontal="left"/>
    </xf>
    <xf numFmtId="2" fontId="24" fillId="0" borderId="0" xfId="0" applyNumberFormat="1" applyFont="1" applyFill="1" applyAlignment="1">
      <alignment horizontal="left"/>
    </xf>
    <xf numFmtId="1" fontId="23" fillId="0" borderId="0" xfId="0" applyNumberFormat="1" applyFont="1" applyFill="1"/>
    <xf numFmtId="2" fontId="23" fillId="0" borderId="0" xfId="0" applyNumberFormat="1" applyFont="1" applyFill="1" applyAlignment="1">
      <alignment horizontal="left"/>
    </xf>
    <xf numFmtId="2" fontId="24" fillId="0" borderId="10" xfId="0" applyNumberFormat="1" applyFont="1" applyFill="1" applyBorder="1" applyAlignment="1">
      <alignment horizontal="center"/>
    </xf>
    <xf numFmtId="9" fontId="23" fillId="0" borderId="10" xfId="39" applyNumberFormat="1" applyFont="1" applyFill="1" applyBorder="1" applyAlignment="1">
      <alignment horizontal="center" vertical="center"/>
    </xf>
    <xf numFmtId="165" fontId="24" fillId="27" borderId="10" xfId="39" applyNumberFormat="1" applyFont="1" applyFill="1" applyBorder="1" applyAlignment="1">
      <alignment horizontal="center" vertical="center"/>
    </xf>
    <xf numFmtId="10" fontId="24" fillId="27" borderId="10" xfId="39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2" fontId="22" fillId="0" borderId="15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3" xfId="0" applyFont="1" applyFill="1" applyBorder="1" applyAlignment="1">
      <alignment horizontal="center"/>
    </xf>
    <xf numFmtId="165" fontId="24" fillId="0" borderId="0" xfId="39" applyNumberFormat="1" applyFont="1" applyFill="1" applyBorder="1" applyAlignment="1">
      <alignment horizontal="center" vertical="center"/>
    </xf>
    <xf numFmtId="165" fontId="23" fillId="0" borderId="0" xfId="39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/>
    <xf numFmtId="164" fontId="30" fillId="0" borderId="0" xfId="0" applyNumberFormat="1" applyFont="1" applyFill="1"/>
    <xf numFmtId="1" fontId="36" fillId="0" borderId="0" xfId="0" applyNumberFormat="1" applyFont="1" applyFill="1"/>
    <xf numFmtId="0" fontId="36" fillId="0" borderId="0" xfId="0" applyFont="1" applyFill="1"/>
    <xf numFmtId="164" fontId="24" fillId="0" borderId="15" xfId="0" applyNumberFormat="1" applyFont="1" applyFill="1" applyBorder="1" applyAlignment="1">
      <alignment horizontal="center" vertical="center" wrapText="1"/>
    </xf>
    <xf numFmtId="1" fontId="24" fillId="0" borderId="0" xfId="0" applyNumberFormat="1" applyFont="1" applyFill="1" applyAlignment="1">
      <alignment horizontal="center" vertical="top" wrapText="1"/>
    </xf>
    <xf numFmtId="164" fontId="23" fillId="0" borderId="0" xfId="0" applyNumberFormat="1" applyFont="1" applyFill="1" applyAlignment="1">
      <alignment horizontal="right" vertical="top"/>
    </xf>
    <xf numFmtId="164" fontId="32" fillId="0" borderId="0" xfId="0" applyNumberFormat="1" applyFont="1" applyFill="1" applyAlignment="1">
      <alignment horizontal="center" vertical="top" wrapText="1"/>
    </xf>
    <xf numFmtId="0" fontId="24" fillId="0" borderId="0" xfId="0" applyFont="1" applyFill="1" applyAlignment="1">
      <alignment horizontal="left" vertical="top"/>
    </xf>
    <xf numFmtId="0" fontId="24" fillId="0" borderId="10" xfId="0" applyFont="1" applyFill="1" applyBorder="1" applyAlignment="1">
      <alignment vertical="top" wrapText="1"/>
    </xf>
    <xf numFmtId="1" fontId="24" fillId="0" borderId="0" xfId="0" applyNumberFormat="1" applyFont="1" applyFill="1" applyAlignment="1">
      <alignment vertical="top"/>
    </xf>
    <xf numFmtId="1" fontId="24" fillId="0" borderId="10" xfId="0" applyNumberFormat="1" applyFont="1" applyFill="1" applyBorder="1" applyAlignment="1">
      <alignment horizontal="center" vertical="top"/>
    </xf>
    <xf numFmtId="164" fontId="24" fillId="0" borderId="11" xfId="0" applyNumberFormat="1" applyFont="1" applyFill="1" applyBorder="1" applyAlignment="1">
      <alignment horizontal="center" vertical="top" wrapText="1"/>
    </xf>
    <xf numFmtId="2" fontId="24" fillId="0" borderId="11" xfId="0" applyNumberFormat="1" applyFont="1" applyFill="1" applyBorder="1" applyAlignment="1">
      <alignment horizontal="center" vertical="top" wrapText="1"/>
    </xf>
    <xf numFmtId="0" fontId="22" fillId="0" borderId="10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Fill="1" applyAlignment="1">
      <alignment horizontal="center" vertical="top"/>
    </xf>
    <xf numFmtId="164" fontId="24" fillId="0" borderId="0" xfId="0" applyNumberFormat="1" applyFont="1" applyFill="1" applyAlignment="1">
      <alignment horizontal="center" vertical="top"/>
    </xf>
    <xf numFmtId="0" fontId="22" fillId="0" borderId="0" xfId="0" applyFont="1" applyFill="1" applyAlignment="1">
      <alignment horizontal="right"/>
    </xf>
    <xf numFmtId="10" fontId="24" fillId="0" borderId="10" xfId="39" applyNumberFormat="1" applyFont="1" applyFill="1" applyBorder="1" applyAlignment="1">
      <alignment horizontal="center"/>
    </xf>
    <xf numFmtId="165" fontId="24" fillId="0" borderId="10" xfId="39" applyNumberFormat="1" applyFont="1" applyFill="1" applyBorder="1" applyAlignment="1">
      <alignment horizontal="center"/>
    </xf>
    <xf numFmtId="165" fontId="23" fillId="0" borderId="0" xfId="39" applyNumberFormat="1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14" fontId="24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37" fillId="0" borderId="12" xfId="0" applyFont="1" applyFill="1" applyBorder="1" applyAlignment="1">
      <alignment horizontal="center"/>
    </xf>
    <xf numFmtId="0" fontId="37" fillId="0" borderId="13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2" fontId="24" fillId="0" borderId="10" xfId="0" applyNumberFormat="1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2" fontId="24" fillId="0" borderId="12" xfId="0" applyNumberFormat="1" applyFont="1" applyBorder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 wrapText="1"/>
    </xf>
    <xf numFmtId="2" fontId="24" fillId="0" borderId="12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4" fillId="0" borderId="12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1" fontId="23" fillId="0" borderId="12" xfId="0" applyNumberFormat="1" applyFont="1" applyFill="1" applyBorder="1" applyAlignment="1">
      <alignment horizontal="center" vertical="center" wrapText="1"/>
    </xf>
    <xf numFmtId="1" fontId="23" fillId="0" borderId="13" xfId="0" applyNumberFormat="1" applyFont="1" applyFill="1" applyBorder="1" applyAlignment="1">
      <alignment horizontal="center" vertical="center" wrapText="1"/>
    </xf>
    <xf numFmtId="1" fontId="24" fillId="0" borderId="15" xfId="0" applyNumberFormat="1" applyFont="1" applyFill="1" applyBorder="1" applyAlignment="1">
      <alignment horizontal="center" vertical="center" wrapText="1"/>
    </xf>
    <xf numFmtId="1" fontId="24" fillId="0" borderId="17" xfId="0" applyNumberFormat="1" applyFont="1" applyFill="1" applyBorder="1" applyAlignment="1">
      <alignment horizontal="center" vertical="center" wrapText="1"/>
    </xf>
    <xf numFmtId="1" fontId="24" fillId="0" borderId="11" xfId="0" applyNumberFormat="1" applyFont="1" applyFill="1" applyBorder="1" applyAlignment="1">
      <alignment horizontal="center" vertical="center" wrapText="1"/>
    </xf>
    <xf numFmtId="2" fontId="24" fillId="0" borderId="20" xfId="0" applyNumberFormat="1" applyFont="1" applyFill="1" applyBorder="1" applyAlignment="1">
      <alignment horizontal="center" vertical="center" wrapText="1"/>
    </xf>
    <xf numFmtId="2" fontId="24" fillId="0" borderId="21" xfId="0" applyNumberFormat="1" applyFont="1" applyFill="1" applyBorder="1" applyAlignment="1">
      <alignment horizontal="center" vertical="center" wrapText="1"/>
    </xf>
    <xf numFmtId="2" fontId="24" fillId="0" borderId="22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 vertical="top"/>
    </xf>
    <xf numFmtId="1" fontId="24" fillId="0" borderId="10" xfId="0" applyNumberFormat="1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>
      <alignment horizontal="center" vertical="center" wrapText="1"/>
    </xf>
    <xf numFmtId="1" fontId="25" fillId="0" borderId="13" xfId="0" applyNumberFormat="1" applyFont="1" applyFill="1" applyBorder="1" applyAlignment="1">
      <alignment horizontal="center" vertical="center" wrapText="1"/>
    </xf>
    <xf numFmtId="1" fontId="22" fillId="0" borderId="15" xfId="0" applyNumberFormat="1" applyFont="1" applyFill="1" applyBorder="1" applyAlignment="1">
      <alignment horizontal="center" vertical="center" wrapText="1"/>
    </xf>
    <xf numFmtId="1" fontId="22" fillId="0" borderId="17" xfId="0" applyNumberFormat="1" applyFont="1" applyFill="1" applyBorder="1" applyAlignment="1">
      <alignment horizontal="center" vertical="center" wrapText="1"/>
    </xf>
    <xf numFmtId="1" fontId="22" fillId="0" borderId="11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2" fontId="22" fillId="0" borderId="15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" fontId="25" fillId="0" borderId="14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/>
    </xf>
    <xf numFmtId="0" fontId="24" fillId="0" borderId="15" xfId="98" applyFont="1" applyBorder="1" applyAlignment="1">
      <alignment horizontal="center" vertical="center" wrapText="1"/>
    </xf>
    <xf numFmtId="0" fontId="24" fillId="0" borderId="11" xfId="98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</cellXfs>
  <cellStyles count="99">
    <cellStyle name="20% - Акцент1" xfId="1" builtinId="30" customBuiltin="1"/>
    <cellStyle name="20% - Акцент1 2" xfId="45"/>
    <cellStyle name="20% - Акцент2" xfId="2" builtinId="34" customBuiltin="1"/>
    <cellStyle name="20% - Акцент2 2" xfId="46"/>
    <cellStyle name="20% - Акцент3" xfId="3" builtinId="38" customBuiltin="1"/>
    <cellStyle name="20% - Акцент3 2" xfId="47"/>
    <cellStyle name="20% - Акцент4" xfId="4" builtinId="42" customBuiltin="1"/>
    <cellStyle name="20% - Акцент4 2" xfId="48"/>
    <cellStyle name="20% - Акцент5" xfId="5" builtinId="46" customBuiltin="1"/>
    <cellStyle name="20% - Акцент5 2" xfId="49"/>
    <cellStyle name="20% - Акцент6" xfId="6" builtinId="50" customBuiltin="1"/>
    <cellStyle name="20% - Акцент6 2" xfId="50"/>
    <cellStyle name="40% - Акцент1" xfId="7" builtinId="31" customBuiltin="1"/>
    <cellStyle name="40% - Акцент1 2" xfId="51"/>
    <cellStyle name="40% - Акцент2" xfId="8" builtinId="35" customBuiltin="1"/>
    <cellStyle name="40% - Акцент2 2" xfId="52"/>
    <cellStyle name="40% - Акцент3" xfId="9" builtinId="39" customBuiltin="1"/>
    <cellStyle name="40% - Акцент3 2" xfId="53"/>
    <cellStyle name="40% - Акцент4" xfId="10" builtinId="43" customBuiltin="1"/>
    <cellStyle name="40% - Акцент4 2" xfId="54"/>
    <cellStyle name="40% - Акцент5" xfId="11" builtinId="47" customBuiltin="1"/>
    <cellStyle name="40% - Акцент5 2" xfId="55"/>
    <cellStyle name="40% - Акцент6" xfId="12" builtinId="51" customBuiltin="1"/>
    <cellStyle name="40% - Акцент6 2" xfId="56"/>
    <cellStyle name="60% - Акцент1" xfId="13" builtinId="32" customBuiltin="1"/>
    <cellStyle name="60% - Акцент1 2" xfId="57"/>
    <cellStyle name="60% - Акцент2" xfId="14" builtinId="36" customBuiltin="1"/>
    <cellStyle name="60% - Акцент2 2" xfId="58"/>
    <cellStyle name="60% - Акцент3" xfId="15" builtinId="40" customBuiltin="1"/>
    <cellStyle name="60% - Акцент3 2" xfId="59"/>
    <cellStyle name="60% - Акцент4" xfId="16" builtinId="44" customBuiltin="1"/>
    <cellStyle name="60% - Акцент4 2" xfId="60"/>
    <cellStyle name="60% - Акцент5" xfId="17" builtinId="48" customBuiltin="1"/>
    <cellStyle name="60% - Акцент5 2" xfId="61"/>
    <cellStyle name="60% - Акцент6" xfId="18" builtinId="52" customBuiltin="1"/>
    <cellStyle name="60% - Акцент6 2" xfId="62"/>
    <cellStyle name="Акцент1" xfId="19" builtinId="29" customBuiltin="1"/>
    <cellStyle name="Акцент1 2" xfId="63"/>
    <cellStyle name="Акцент2" xfId="20" builtinId="33" customBuiltin="1"/>
    <cellStyle name="Акцент2 2" xfId="64"/>
    <cellStyle name="Акцент3" xfId="21" builtinId="37" customBuiltin="1"/>
    <cellStyle name="Акцент3 2" xfId="65"/>
    <cellStyle name="Акцент4" xfId="22" builtinId="41" customBuiltin="1"/>
    <cellStyle name="Акцент4 2" xfId="66"/>
    <cellStyle name="Акцент5" xfId="23" builtinId="45" customBuiltin="1"/>
    <cellStyle name="Акцент5 2" xfId="67"/>
    <cellStyle name="Акцент6" xfId="24" builtinId="49" customBuiltin="1"/>
    <cellStyle name="Акцент6 2" xfId="68"/>
    <cellStyle name="Ввод " xfId="25" builtinId="20" customBuiltin="1"/>
    <cellStyle name="Ввод  2" xfId="69"/>
    <cellStyle name="Вывод" xfId="26" builtinId="21" customBuiltin="1"/>
    <cellStyle name="Вывод 2" xfId="70"/>
    <cellStyle name="Вычисление" xfId="27" builtinId="22" customBuiltin="1"/>
    <cellStyle name="Вычисление 2" xfId="71"/>
    <cellStyle name="Гиперссылка" xfId="98" builtinId="8"/>
    <cellStyle name="Заголовок 1" xfId="28" builtinId="16" customBuiltin="1"/>
    <cellStyle name="Заголовок 1 2" xfId="72"/>
    <cellStyle name="Заголовок 2" xfId="29" builtinId="17" customBuiltin="1"/>
    <cellStyle name="Заголовок 2 2" xfId="73"/>
    <cellStyle name="Заголовок 3" xfId="30" builtinId="18" customBuiltin="1"/>
    <cellStyle name="Заголовок 3 2" xfId="74"/>
    <cellStyle name="Заголовок 4" xfId="31" builtinId="19" customBuiltin="1"/>
    <cellStyle name="Заголовок 4 2" xfId="75"/>
    <cellStyle name="Итог" xfId="32" builtinId="25" customBuiltin="1"/>
    <cellStyle name="Итог 2" xfId="76"/>
    <cellStyle name="Контрольная ячейка" xfId="33" builtinId="23" customBuiltin="1"/>
    <cellStyle name="Контрольная ячейка 2" xfId="77"/>
    <cellStyle name="Название" xfId="34" builtinId="15" customBuiltin="1"/>
    <cellStyle name="Название 2" xfId="78"/>
    <cellStyle name="Нейтральный" xfId="35" builtinId="28" customBuiltin="1"/>
    <cellStyle name="Нейтральный 2" xfId="79"/>
    <cellStyle name="Обычный" xfId="0" builtinId="0"/>
    <cellStyle name="Обычный 2" xfId="44"/>
    <cellStyle name="Обычный 3" xfId="80"/>
    <cellStyle name="Обычный 3 2" xfId="81"/>
    <cellStyle name="Обычный 3 2 2" xfId="91"/>
    <cellStyle name="Обычный 3 2 2 2" xfId="95"/>
    <cellStyle name="Обычный 3 2 3" xfId="93"/>
    <cellStyle name="Обычный 3 2 4" xfId="97"/>
    <cellStyle name="Обычный 4" xfId="82"/>
    <cellStyle name="Обычный 5" xfId="43"/>
    <cellStyle name="Обычный 5 2" xfId="90"/>
    <cellStyle name="Обычный 5 2 2" xfId="94"/>
    <cellStyle name="Обычный 5 3" xfId="92"/>
    <cellStyle name="Обычный 5 4" xfId="96"/>
    <cellStyle name="Плохой" xfId="36" builtinId="27" customBuiltin="1"/>
    <cellStyle name="Плохой 2" xfId="83"/>
    <cellStyle name="Пояснение" xfId="37" builtinId="53" customBuiltin="1"/>
    <cellStyle name="Пояснение 2" xfId="84"/>
    <cellStyle name="Примечание" xfId="38" builtinId="10" customBuiltin="1"/>
    <cellStyle name="Примечание 2" xfId="85"/>
    <cellStyle name="Примечание 3" xfId="86"/>
    <cellStyle name="Процентный" xfId="39" builtinId="5"/>
    <cellStyle name="Связанная ячейка" xfId="40" builtinId="24" customBuiltin="1"/>
    <cellStyle name="Связанная ячейка 2" xfId="87"/>
    <cellStyle name="Текст предупреждения" xfId="41" builtinId="11" customBuiltin="1"/>
    <cellStyle name="Текст предупреждения 2" xfId="88"/>
    <cellStyle name="Хороший" xfId="42" builtinId="26" customBuiltin="1"/>
    <cellStyle name="Хороший 2" xfId="8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mailto:GUlanova@ve.vologdaenergo.ru" TargetMode="External"/><Relationship Id="rId3" Type="http://schemas.openxmlformats.org/officeDocument/2006/relationships/hyperlink" Target="consultantplus://offline/ref=D12E3ED026AEE1394352B956818EC35D912148EED2CF7283BA2868A1F90069DE2A73D318699AF2C87FEB34A539u200L" TargetMode="External"/><Relationship Id="rId7" Type="http://schemas.openxmlformats.org/officeDocument/2006/relationships/hyperlink" Target="mailto:VLutskovich@ve.vologdaenergo.ru" TargetMode="External"/><Relationship Id="rId2" Type="http://schemas.openxmlformats.org/officeDocument/2006/relationships/hyperlink" Target="consultantplus://offline/ref=D12E3ED026AEE1394352B956818EC35D912146EBDCC77283BA2868A1F90069DE2A73D318699AF2C87FEB34A539u200L" TargetMode="External"/><Relationship Id="rId1" Type="http://schemas.openxmlformats.org/officeDocument/2006/relationships/hyperlink" Target="consultantplus://offline/ref=D12E3ED026AEE1394352B956818EC35D912146EBDDCE7283BA2868A1F90069DE2A73D318699AF2C87FEB34A539u200L" TargetMode="External"/><Relationship Id="rId6" Type="http://schemas.openxmlformats.org/officeDocument/2006/relationships/hyperlink" Target="consultantplus://offline/ref=D12E3ED026AEE1394352B956818EC35D932249EBD9C57283BA2868A1F90069DE38738B14699CECC976FE62F47C7D58503C55CE71304BE5C3uC0AL" TargetMode="External"/><Relationship Id="rId5" Type="http://schemas.openxmlformats.org/officeDocument/2006/relationships/hyperlink" Target="consultantplus://offline/ref=D12E3ED026AEE1394352B956818EC35D932649EBDCC77283BA2868A1F90069DE2A73D318699AF2C87FEB34A539u200L" TargetMode="External"/><Relationship Id="rId4" Type="http://schemas.openxmlformats.org/officeDocument/2006/relationships/hyperlink" Target="consultantplus://offline/ref=D12E3ED026AEE1394352B956818EC35D912144EEDDC37283BA2868A1F90069DE2A73D318699AF2C87FEB34A539u200L" TargetMode="External"/><Relationship Id="rId9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R23" sqref="R23"/>
    </sheetView>
  </sheetViews>
  <sheetFormatPr defaultRowHeight="12.75" x14ac:dyDescent="0.2"/>
  <cols>
    <col min="1" max="1" width="41.7109375" style="131" customWidth="1"/>
    <col min="2" max="2" width="10.140625" style="131" customWidth="1"/>
    <col min="3" max="5" width="11.7109375" style="131" customWidth="1"/>
    <col min="6" max="11" width="9.140625" style="131" customWidth="1"/>
    <col min="12" max="16384" width="9.140625" style="131"/>
  </cols>
  <sheetData>
    <row r="1" spans="1:11" x14ac:dyDescent="0.2">
      <c r="C1" s="134" t="s">
        <v>459</v>
      </c>
      <c r="F1" s="91"/>
    </row>
    <row r="2" spans="1:11" x14ac:dyDescent="0.2">
      <c r="C2" s="134" t="s">
        <v>279</v>
      </c>
    </row>
    <row r="3" spans="1:11" x14ac:dyDescent="0.2">
      <c r="C3" s="134" t="s">
        <v>280</v>
      </c>
    </row>
    <row r="5" spans="1:11" ht="27.75" customHeight="1" x14ac:dyDescent="0.2">
      <c r="A5" s="311" t="s">
        <v>391</v>
      </c>
      <c r="B5" s="311"/>
      <c r="C5" s="311"/>
      <c r="D5" s="311"/>
      <c r="E5" s="311"/>
      <c r="F5" s="87"/>
    </row>
    <row r="6" spans="1:11" x14ac:dyDescent="0.2">
      <c r="A6" s="309" t="s">
        <v>460</v>
      </c>
      <c r="B6" s="309"/>
      <c r="C6" s="310"/>
      <c r="D6" s="310"/>
      <c r="E6" s="310"/>
    </row>
    <row r="8" spans="1:11" x14ac:dyDescent="0.2">
      <c r="A8" s="307" t="s">
        <v>174</v>
      </c>
      <c r="B8" s="312" t="s">
        <v>392</v>
      </c>
      <c r="C8" s="308" t="s">
        <v>175</v>
      </c>
      <c r="D8" s="308"/>
      <c r="E8" s="308"/>
      <c r="F8" s="95"/>
      <c r="J8" s="68"/>
      <c r="K8" s="95"/>
    </row>
    <row r="9" spans="1:11" x14ac:dyDescent="0.2">
      <c r="A9" s="307"/>
      <c r="B9" s="313"/>
      <c r="C9" s="280" t="s">
        <v>461</v>
      </c>
      <c r="D9" s="280" t="s">
        <v>462</v>
      </c>
      <c r="E9" s="280" t="s">
        <v>463</v>
      </c>
    </row>
    <row r="10" spans="1:11" x14ac:dyDescent="0.2">
      <c r="A10" s="49" t="s">
        <v>394</v>
      </c>
      <c r="B10" s="175" t="s">
        <v>393</v>
      </c>
      <c r="C10" s="266">
        <f>1626.96</f>
        <v>1626.96</v>
      </c>
      <c r="D10" s="283">
        <v>1832.2</v>
      </c>
      <c r="E10" s="266">
        <f>1770.28</f>
        <v>1770.28</v>
      </c>
    </row>
    <row r="11" spans="1:11" x14ac:dyDescent="0.2">
      <c r="A11" s="49" t="s">
        <v>176</v>
      </c>
      <c r="B11" s="175"/>
      <c r="C11" s="281"/>
      <c r="D11" s="45"/>
      <c r="E11" s="45"/>
    </row>
    <row r="12" spans="1:11" x14ac:dyDescent="0.2">
      <c r="A12" s="49" t="s">
        <v>177</v>
      </c>
      <c r="B12" s="175" t="s">
        <v>393</v>
      </c>
      <c r="C12" s="281"/>
      <c r="D12" s="45"/>
      <c r="E12" s="45"/>
      <c r="G12" s="21"/>
      <c r="H12" s="21"/>
      <c r="I12" s="21"/>
    </row>
    <row r="13" spans="1:11" x14ac:dyDescent="0.2">
      <c r="A13" s="49" t="s">
        <v>395</v>
      </c>
      <c r="B13" s="175" t="s">
        <v>393</v>
      </c>
      <c r="C13" s="96">
        <f>'ВЭС, ВПМЭС'!F82+'ЧЭС, ВПМЭС'!F70+ТЭС!F27+КЭС!F36</f>
        <v>53.8</v>
      </c>
      <c r="D13" s="96">
        <f>'ВЭС, ВПМЭС'!G82+'ЧЭС, ВПМЭС'!G70+ТЭС!G27+КЭС!G36</f>
        <v>62.7</v>
      </c>
      <c r="E13" s="96">
        <f>'ВЭС, ВПМЭС'!H82+'ЧЭС, ВПМЭС'!H70+ТЭС!H27+КЭС!H36</f>
        <v>59.4</v>
      </c>
      <c r="G13" s="122"/>
      <c r="H13" s="122"/>
      <c r="I13" s="122"/>
    </row>
    <row r="14" spans="1:11" x14ac:dyDescent="0.2">
      <c r="A14" s="49" t="s">
        <v>396</v>
      </c>
      <c r="B14" s="175" t="s">
        <v>282</v>
      </c>
      <c r="C14" s="304">
        <f>C13/C10</f>
        <v>3.3099999999999997E-2</v>
      </c>
      <c r="D14" s="304">
        <f>D13/D10</f>
        <v>3.4200000000000001E-2</v>
      </c>
      <c r="E14" s="304">
        <f>E13/E10</f>
        <v>3.3599999999999998E-2</v>
      </c>
      <c r="F14" s="192"/>
      <c r="G14" s="92"/>
      <c r="H14" s="92"/>
      <c r="I14" s="92"/>
    </row>
    <row r="15" spans="1:11" x14ac:dyDescent="0.2">
      <c r="A15" s="49" t="s">
        <v>397</v>
      </c>
      <c r="B15" s="175" t="s">
        <v>393</v>
      </c>
      <c r="C15" s="96">
        <f>Свод!B11</f>
        <v>824.9</v>
      </c>
      <c r="D15" s="96">
        <f>Свод!C11</f>
        <v>929.4</v>
      </c>
      <c r="E15" s="96">
        <f>Свод!D11</f>
        <v>921.9</v>
      </c>
      <c r="F15" s="88"/>
      <c r="G15" s="126"/>
      <c r="H15" s="126"/>
      <c r="I15" s="126"/>
    </row>
    <row r="16" spans="1:11" ht="12.75" customHeight="1" x14ac:dyDescent="0.2">
      <c r="A16" s="49" t="s">
        <v>398</v>
      </c>
      <c r="B16" s="175" t="s">
        <v>282</v>
      </c>
      <c r="C16" s="304">
        <f>C15/C10</f>
        <v>0.50700000000000001</v>
      </c>
      <c r="D16" s="304">
        <f>D15/D10</f>
        <v>0.50729999999999997</v>
      </c>
      <c r="E16" s="305">
        <f t="shared" ref="E16" si="0">E15/E10</f>
        <v>0.52100000000000002</v>
      </c>
      <c r="F16" s="208"/>
      <c r="G16" s="92"/>
      <c r="H16" s="92"/>
      <c r="I16" s="92"/>
      <c r="J16" s="91"/>
    </row>
    <row r="17" spans="1:12" x14ac:dyDescent="0.2">
      <c r="A17" s="49" t="s">
        <v>399</v>
      </c>
      <c r="B17" s="175" t="s">
        <v>393</v>
      </c>
      <c r="C17" s="96">
        <f>Свод!H11</f>
        <v>165.9</v>
      </c>
      <c r="D17" s="96">
        <f>Свод!I11</f>
        <v>186.7</v>
      </c>
      <c r="E17" s="96">
        <f>Свод!J11</f>
        <v>183.3</v>
      </c>
      <c r="G17" s="126"/>
      <c r="H17" s="126"/>
      <c r="I17" s="126"/>
    </row>
    <row r="18" spans="1:12" x14ac:dyDescent="0.2">
      <c r="A18" s="49" t="s">
        <v>400</v>
      </c>
      <c r="B18" s="175" t="s">
        <v>282</v>
      </c>
      <c r="C18" s="304">
        <f>C17/C10</f>
        <v>0.10199999999999999</v>
      </c>
      <c r="D18" s="304">
        <f t="shared" ref="D18:E18" si="1">D17/D10</f>
        <v>0.1019</v>
      </c>
      <c r="E18" s="304">
        <f t="shared" si="1"/>
        <v>0.10349999999999999</v>
      </c>
      <c r="F18" s="306"/>
      <c r="G18" s="92"/>
      <c r="H18" s="92"/>
      <c r="I18" s="92"/>
    </row>
    <row r="19" spans="1:12" ht="25.5" x14ac:dyDescent="0.2">
      <c r="A19" s="49" t="s">
        <v>401</v>
      </c>
      <c r="B19" s="102" t="s">
        <v>393</v>
      </c>
      <c r="C19" s="138">
        <f>C15+C17</f>
        <v>990.8</v>
      </c>
      <c r="D19" s="138">
        <f t="shared" ref="D19:E19" si="2">D15+D17</f>
        <v>1116.0999999999999</v>
      </c>
      <c r="E19" s="138">
        <f t="shared" si="2"/>
        <v>1105.2</v>
      </c>
      <c r="F19" s="282"/>
      <c r="G19" s="255"/>
      <c r="H19" s="255"/>
      <c r="I19" s="255"/>
      <c r="J19" s="87"/>
      <c r="K19" s="87"/>
      <c r="L19" s="87"/>
    </row>
    <row r="20" spans="1:12" x14ac:dyDescent="0.2">
      <c r="A20" s="49" t="s">
        <v>402</v>
      </c>
      <c r="B20" s="175" t="s">
        <v>282</v>
      </c>
      <c r="C20" s="304">
        <f>C19/C10</f>
        <v>0.60899999999999999</v>
      </c>
      <c r="D20" s="304">
        <f t="shared" ref="D20" si="3">D19/D10</f>
        <v>0.60919999999999996</v>
      </c>
      <c r="E20" s="304">
        <f>E19/E10</f>
        <v>0.62429999999999997</v>
      </c>
      <c r="F20" s="208"/>
      <c r="G20" s="92"/>
      <c r="H20" s="92"/>
      <c r="I20" s="92"/>
    </row>
    <row r="21" spans="1:12" ht="38.25" x14ac:dyDescent="0.2">
      <c r="A21" s="49" t="s">
        <v>403</v>
      </c>
      <c r="B21" s="102" t="s">
        <v>282</v>
      </c>
      <c r="C21" s="177">
        <f>C19/C31</f>
        <v>0.79600000000000004</v>
      </c>
      <c r="D21" s="177">
        <f>D19/D31</f>
        <v>0.89600000000000002</v>
      </c>
      <c r="E21" s="177">
        <f>E19/E31</f>
        <v>0.88800000000000001</v>
      </c>
      <c r="F21" s="282"/>
      <c r="G21" s="255"/>
      <c r="H21" s="255"/>
      <c r="I21" s="255"/>
    </row>
    <row r="22" spans="1:12" ht="27" customHeight="1" x14ac:dyDescent="0.2">
      <c r="A22" s="99" t="s">
        <v>404</v>
      </c>
      <c r="B22" s="102" t="s">
        <v>282</v>
      </c>
      <c r="C22" s="178">
        <f>C21</f>
        <v>0.79600000000000004</v>
      </c>
      <c r="D22" s="178">
        <f t="shared" ref="D22:E22" si="4">D21</f>
        <v>0.89600000000000002</v>
      </c>
      <c r="E22" s="178">
        <f t="shared" si="4"/>
        <v>0.88800000000000001</v>
      </c>
      <c r="J22" s="259"/>
    </row>
    <row r="23" spans="1:12" x14ac:dyDescent="0.2">
      <c r="A23" s="49" t="s">
        <v>405</v>
      </c>
      <c r="B23" s="175" t="s">
        <v>393</v>
      </c>
      <c r="C23" s="96">
        <f>Свод!E11</f>
        <v>771.1</v>
      </c>
      <c r="D23" s="96">
        <f>Свод!F11</f>
        <v>866.7</v>
      </c>
      <c r="E23" s="96">
        <f>Свод!G11</f>
        <v>862.5</v>
      </c>
      <c r="F23" s="257"/>
      <c r="G23" s="258"/>
      <c r="H23" s="258"/>
      <c r="I23" s="258"/>
    </row>
    <row r="24" spans="1:12" ht="26.25" customHeight="1" x14ac:dyDescent="0.2">
      <c r="A24" s="49" t="s">
        <v>406</v>
      </c>
      <c r="B24" s="102" t="s">
        <v>282</v>
      </c>
      <c r="C24" s="177">
        <f>C23/(C15-C13)</f>
        <v>1</v>
      </c>
      <c r="D24" s="193">
        <f>D23/(D15-D13)</f>
        <v>1</v>
      </c>
      <c r="E24" s="193">
        <f>E23/(E15-E13)</f>
        <v>1</v>
      </c>
      <c r="F24" s="183"/>
      <c r="G24" s="255"/>
      <c r="H24" s="255"/>
      <c r="I24" s="255"/>
    </row>
    <row r="25" spans="1:12" x14ac:dyDescent="0.2">
      <c r="A25" s="49" t="s">
        <v>407</v>
      </c>
      <c r="B25" s="175" t="s">
        <v>393</v>
      </c>
      <c r="C25" s="281"/>
      <c r="D25" s="45"/>
      <c r="E25" s="45"/>
      <c r="F25" s="179"/>
    </row>
    <row r="26" spans="1:12" x14ac:dyDescent="0.2">
      <c r="A26" s="49" t="s">
        <v>408</v>
      </c>
      <c r="B26" s="175" t="s">
        <v>282</v>
      </c>
      <c r="C26" s="281"/>
      <c r="D26" s="45"/>
      <c r="E26" s="45"/>
      <c r="F26" s="179"/>
    </row>
    <row r="27" spans="1:12" x14ac:dyDescent="0.2">
      <c r="A27" s="49" t="s">
        <v>409</v>
      </c>
      <c r="B27" s="175" t="s">
        <v>393</v>
      </c>
      <c r="C27" s="96">
        <f>Свод!K11</f>
        <v>436.5</v>
      </c>
      <c r="D27" s="96">
        <f>Свод!L11</f>
        <v>511</v>
      </c>
      <c r="E27" s="96">
        <f>Свод!M11</f>
        <v>501</v>
      </c>
      <c r="F27" s="198"/>
    </row>
    <row r="28" spans="1:12" x14ac:dyDescent="0.2">
      <c r="A28" s="50" t="s">
        <v>410</v>
      </c>
      <c r="B28" s="176" t="s">
        <v>282</v>
      </c>
      <c r="C28" s="194">
        <f>C27/C19</f>
        <v>0.44059999999999999</v>
      </c>
      <c r="D28" s="194">
        <f>D27/D19</f>
        <v>0.45779999999999998</v>
      </c>
      <c r="E28" s="194">
        <f>E27/E19</f>
        <v>0.45329999999999998</v>
      </c>
      <c r="F28" s="209"/>
    </row>
    <row r="30" spans="1:12" hidden="1" x14ac:dyDescent="0.2">
      <c r="A30" s="195" t="s">
        <v>447</v>
      </c>
      <c r="B30" s="195"/>
      <c r="C30" s="70">
        <v>2060</v>
      </c>
      <c r="D30" s="70">
        <f>C30</f>
        <v>2060</v>
      </c>
      <c r="E30" s="70">
        <f>D30</f>
        <v>2060</v>
      </c>
    </row>
    <row r="31" spans="1:12" hidden="1" x14ac:dyDescent="0.2">
      <c r="A31" s="21" t="s">
        <v>342</v>
      </c>
      <c r="B31" s="21"/>
      <c r="C31" s="244">
        <v>1245.2</v>
      </c>
      <c r="D31" s="124">
        <f>C31</f>
        <v>1245.2</v>
      </c>
      <c r="E31" s="124">
        <f>D31</f>
        <v>1245.2</v>
      </c>
    </row>
    <row r="32" spans="1:12" hidden="1" x14ac:dyDescent="0.2">
      <c r="A32" s="21" t="s">
        <v>464</v>
      </c>
      <c r="B32" s="21"/>
      <c r="C32" s="244">
        <f>68+969.1</f>
        <v>1037.0999999999999</v>
      </c>
      <c r="D32" s="208">
        <f>C32/C30</f>
        <v>0.50339999999999996</v>
      </c>
      <c r="E32" s="112"/>
    </row>
    <row r="33" spans="1:5" hidden="1" x14ac:dyDescent="0.2">
      <c r="A33" s="21" t="s">
        <v>466</v>
      </c>
      <c r="C33" s="282">
        <v>969.1</v>
      </c>
      <c r="D33" s="256">
        <f>C33/C30</f>
        <v>0.47</v>
      </c>
      <c r="E33" s="282"/>
    </row>
    <row r="34" spans="1:5" hidden="1" x14ac:dyDescent="0.2">
      <c r="A34" s="21" t="s">
        <v>465</v>
      </c>
      <c r="C34" s="282">
        <v>208.1</v>
      </c>
      <c r="D34" s="282"/>
      <c r="E34" s="282"/>
    </row>
    <row r="35" spans="1:5" hidden="1" x14ac:dyDescent="0.2">
      <c r="A35" s="21" t="s">
        <v>5</v>
      </c>
      <c r="C35" s="282">
        <v>546.9</v>
      </c>
      <c r="D35" s="282"/>
      <c r="E35" s="282"/>
    </row>
    <row r="36" spans="1:5" hidden="1" x14ac:dyDescent="0.2">
      <c r="C36" s="208">
        <f>C35/C31</f>
        <v>0.43919999999999998</v>
      </c>
      <c r="D36" s="282"/>
      <c r="E36" s="282"/>
    </row>
    <row r="37" spans="1:5" hidden="1" x14ac:dyDescent="0.2"/>
  </sheetData>
  <mergeCells count="5">
    <mergeCell ref="A8:A9"/>
    <mergeCell ref="C8:E8"/>
    <mergeCell ref="A6:E6"/>
    <mergeCell ref="A5:E5"/>
    <mergeCell ref="B8:B9"/>
  </mergeCells>
  <phoneticPr fontId="28" type="noConversion"/>
  <pageMargins left="0.9448818897637796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96" workbookViewId="0">
      <selection activeCell="A3" sqref="A3"/>
    </sheetView>
  </sheetViews>
  <sheetFormatPr defaultRowHeight="12.75" x14ac:dyDescent="0.2"/>
  <cols>
    <col min="1" max="1" width="16.42578125" style="1" customWidth="1"/>
    <col min="2" max="2" width="16.28515625" style="1" customWidth="1"/>
    <col min="3" max="3" width="16.42578125" style="1" customWidth="1"/>
    <col min="4" max="4" width="18.85546875" style="1" customWidth="1"/>
    <col min="5" max="5" width="23.28515625" style="1" customWidth="1"/>
    <col min="6" max="6" width="20.28515625" style="1" customWidth="1"/>
    <col min="7" max="7" width="29" style="1" customWidth="1"/>
    <col min="8" max="8" width="4.140625" style="1" hidden="1" customWidth="1"/>
    <col min="9" max="9" width="4.5703125" style="1" hidden="1" customWidth="1"/>
    <col min="10" max="11" width="0" style="1" hidden="1" customWidth="1"/>
    <col min="12" max="16384" width="9.140625" style="1"/>
  </cols>
  <sheetData>
    <row r="1" spans="1:9" x14ac:dyDescent="0.2">
      <c r="A1" s="1" t="s">
        <v>362</v>
      </c>
    </row>
    <row r="2" spans="1:9" x14ac:dyDescent="0.2">
      <c r="A2" s="1" t="s">
        <v>474</v>
      </c>
    </row>
    <row r="4" spans="1:9" x14ac:dyDescent="0.2">
      <c r="A4" s="1" t="s">
        <v>363</v>
      </c>
    </row>
    <row r="5" spans="1:9" x14ac:dyDescent="0.2">
      <c r="A5" s="1" t="s">
        <v>364</v>
      </c>
    </row>
    <row r="7" spans="1:9" ht="15" customHeight="1" x14ac:dyDescent="0.2">
      <c r="A7" s="386" t="s">
        <v>354</v>
      </c>
      <c r="B7" s="388" t="s">
        <v>355</v>
      </c>
      <c r="C7" s="389"/>
      <c r="D7" s="389"/>
      <c r="E7" s="389"/>
      <c r="F7" s="389"/>
      <c r="G7" s="390"/>
    </row>
    <row r="8" spans="1:9" s="171" customFormat="1" ht="45" x14ac:dyDescent="0.2">
      <c r="A8" s="387"/>
      <c r="B8" s="173" t="s">
        <v>356</v>
      </c>
      <c r="C8" s="174" t="s">
        <v>357</v>
      </c>
      <c r="D8" s="174" t="s">
        <v>358</v>
      </c>
      <c r="E8" s="174" t="s">
        <v>359</v>
      </c>
      <c r="F8" s="174" t="s">
        <v>360</v>
      </c>
      <c r="G8" s="174" t="s">
        <v>361</v>
      </c>
    </row>
    <row r="9" spans="1:9" s="161" customFormat="1" ht="15" x14ac:dyDescent="0.2">
      <c r="A9" s="162" t="s">
        <v>365</v>
      </c>
      <c r="B9" s="162">
        <v>5793815</v>
      </c>
      <c r="C9" s="162" t="s">
        <v>366</v>
      </c>
      <c r="D9" s="162">
        <v>19401</v>
      </c>
      <c r="E9" s="162">
        <v>4210011</v>
      </c>
      <c r="F9" s="162">
        <v>30002</v>
      </c>
      <c r="G9" s="162">
        <v>34</v>
      </c>
    </row>
    <row r="10" spans="1:9" s="163" customFormat="1" hidden="1" x14ac:dyDescent="0.2">
      <c r="B10" s="163" t="s">
        <v>367</v>
      </c>
      <c r="D10" s="163" t="s">
        <v>367</v>
      </c>
      <c r="F10" s="163" t="s">
        <v>367</v>
      </c>
      <c r="I10" s="1" t="s">
        <v>368</v>
      </c>
    </row>
    <row r="13" spans="1:9" x14ac:dyDescent="0.2">
      <c r="A13" s="1" t="s">
        <v>369</v>
      </c>
    </row>
    <row r="15" spans="1:9" s="165" customFormat="1" ht="25.5" x14ac:dyDescent="0.2">
      <c r="A15" s="391" t="s">
        <v>369</v>
      </c>
      <c r="B15" s="392"/>
      <c r="C15" s="164" t="s">
        <v>370</v>
      </c>
      <c r="D15" s="164" t="s">
        <v>371</v>
      </c>
      <c r="E15" s="164" t="s">
        <v>372</v>
      </c>
      <c r="F15" s="164" t="s">
        <v>389</v>
      </c>
      <c r="G15" s="164" t="s">
        <v>373</v>
      </c>
    </row>
    <row r="16" spans="1:9" s="170" customFormat="1" ht="38.25" customHeight="1" x14ac:dyDescent="0.2">
      <c r="A16" s="166" t="s">
        <v>374</v>
      </c>
      <c r="B16" s="166"/>
      <c r="C16" s="167">
        <v>211</v>
      </c>
      <c r="D16" s="166" t="s">
        <v>376</v>
      </c>
      <c r="E16" s="168" t="s">
        <v>378</v>
      </c>
      <c r="F16" s="167" t="s">
        <v>380</v>
      </c>
      <c r="G16" s="169" t="s">
        <v>381</v>
      </c>
    </row>
    <row r="17" spans="1:7" s="170" customFormat="1" x14ac:dyDescent="0.2">
      <c r="A17" s="166" t="s">
        <v>375</v>
      </c>
      <c r="B17" s="166"/>
      <c r="C17" s="167">
        <v>212</v>
      </c>
      <c r="D17" s="166" t="s">
        <v>377</v>
      </c>
      <c r="E17" s="168" t="s">
        <v>379</v>
      </c>
      <c r="F17" s="167" t="s">
        <v>390</v>
      </c>
      <c r="G17" s="169" t="s">
        <v>382</v>
      </c>
    </row>
  </sheetData>
  <mergeCells count="3">
    <mergeCell ref="A7:A8"/>
    <mergeCell ref="B7:G7"/>
    <mergeCell ref="A15:B15"/>
  </mergeCells>
  <hyperlinks>
    <hyperlink ref="A7" r:id="rId1" display="consultantplus://offline/ref=D12E3ED026AEE1394352B956818EC35D912146EBDDCE7283BA2868A1F90069DE2A73D318699AF2C87FEB34A539u200L"/>
    <hyperlink ref="C8" r:id="rId2" display="consultantplus://offline/ref=D12E3ED026AEE1394352B956818EC35D912146EBDCC77283BA2868A1F90069DE2A73D318699AF2C87FEB34A539u200L"/>
    <hyperlink ref="D8" r:id="rId3" display="consultantplus://offline/ref=D12E3ED026AEE1394352B956818EC35D912148EED2CF7283BA2868A1F90069DE2A73D318699AF2C87FEB34A539u200L"/>
    <hyperlink ref="E8" r:id="rId4" display="consultantplus://offline/ref=D12E3ED026AEE1394352B956818EC35D912144EEDDC37283BA2868A1F90069DE2A73D318699AF2C87FEB34A539u200L"/>
    <hyperlink ref="F8" r:id="rId5" display="consultantplus://offline/ref=D12E3ED026AEE1394352B956818EC35D932649EBDCC77283BA2868A1F90069DE2A73D318699AF2C87FEB34A539u200L"/>
    <hyperlink ref="G8" r:id="rId6" display="consultantplus://offline/ref=D12E3ED026AEE1394352B956818EC35D932249EBD9C57283BA2868A1F90069DE38738B14699CECC976FE62F47C7D58503C55CE71304BE5C3uC0AL"/>
    <hyperlink ref="G16" r:id="rId7"/>
    <hyperlink ref="G17" r:id="rId8"/>
  </hyperlinks>
  <pageMargins left="0.39370078740157483" right="0.39370078740157483" top="0.74803149606299213" bottom="0.74803149606299213" header="0.31496062992125984" footer="0.31496062992125984"/>
  <pageSetup paperSize="9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8"/>
  <sheetViews>
    <sheetView topLeftCell="A6" zoomScaleNormal="100" zoomScaleSheetLayoutView="100" workbookViewId="0">
      <pane xSplit="1" ySplit="4" topLeftCell="L10" activePane="bottomRight" state="frozen"/>
      <selection activeCell="A6" sqref="A6"/>
      <selection pane="topRight" activeCell="B6" sqref="B6"/>
      <selection pane="bottomLeft" activeCell="A10" sqref="A10"/>
      <selection pane="bottomRight" activeCell="A35" sqref="A35:XFD66"/>
    </sheetView>
  </sheetViews>
  <sheetFormatPr defaultColWidth="0.85546875" defaultRowHeight="12.75" x14ac:dyDescent="0.2"/>
  <cols>
    <col min="1" max="1" width="9.42578125" style="131" customWidth="1"/>
    <col min="2" max="2" width="7.28515625" style="131" customWidth="1"/>
    <col min="3" max="4" width="6.7109375" style="131" customWidth="1"/>
    <col min="5" max="5" width="7.5703125" style="131" customWidth="1"/>
    <col min="6" max="7" width="6.7109375" style="131" customWidth="1"/>
    <col min="8" max="8" width="7.5703125" style="131" customWidth="1"/>
    <col min="9" max="10" width="6.7109375" style="131" customWidth="1"/>
    <col min="11" max="11" width="7.5703125" style="131" customWidth="1"/>
    <col min="12" max="13" width="6.7109375" style="131" customWidth="1"/>
    <col min="14" max="14" width="7.42578125" style="131" customWidth="1"/>
    <col min="15" max="16" width="6.7109375" style="131" customWidth="1"/>
    <col min="17" max="17" width="7.42578125" style="131" customWidth="1"/>
    <col min="18" max="19" width="6.7109375" style="131" customWidth="1"/>
    <col min="20" max="20" width="7.140625" style="131" customWidth="1"/>
    <col min="21" max="22" width="6.7109375" style="131" customWidth="1"/>
    <col min="23" max="23" width="8" style="131" customWidth="1"/>
    <col min="24" max="25" width="6.7109375" style="131" customWidth="1"/>
    <col min="26" max="26" width="8" style="131" customWidth="1"/>
    <col min="27" max="28" width="6.7109375" style="131" customWidth="1"/>
    <col min="29" max="29" width="7.42578125" style="131" customWidth="1"/>
    <col min="30" max="31" width="6.7109375" style="131" customWidth="1"/>
    <col min="32" max="32" width="7.7109375" style="131" customWidth="1"/>
    <col min="33" max="33" width="9.140625" style="131" customWidth="1"/>
    <col min="34" max="34" width="6.7109375" style="131" customWidth="1"/>
    <col min="35" max="35" width="8" style="131" customWidth="1"/>
    <col min="36" max="37" width="6.7109375" style="131" customWidth="1"/>
    <col min="38" max="47" width="6.7109375" style="134" customWidth="1"/>
    <col min="48" max="50" width="6.7109375" style="131" customWidth="1"/>
    <col min="51" max="118" width="4.7109375" style="131" customWidth="1"/>
    <col min="119" max="16384" width="0.85546875" style="131"/>
  </cols>
  <sheetData>
    <row r="1" spans="1:47" x14ac:dyDescent="0.2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4" t="str">
        <f>'Сумма АЧР'!C1</f>
        <v>Приложение №71</v>
      </c>
      <c r="AM1" s="133"/>
      <c r="AN1" s="133"/>
      <c r="AP1" s="133"/>
      <c r="AQ1" s="133"/>
      <c r="AR1" s="133"/>
      <c r="AS1" s="133"/>
      <c r="AT1" s="133"/>
      <c r="AU1" s="133"/>
    </row>
    <row r="2" spans="1:47" x14ac:dyDescent="0.2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4" t="str">
        <f>'Сумма АЧР'!C2</f>
        <v>к приказу Минэнерго России</v>
      </c>
      <c r="AM2" s="133"/>
      <c r="AN2" s="133"/>
      <c r="AO2" s="131"/>
      <c r="AP2" s="133"/>
      <c r="AQ2" s="133"/>
      <c r="AR2" s="133"/>
      <c r="AS2" s="133"/>
      <c r="AT2" s="133"/>
      <c r="AU2" s="133"/>
    </row>
    <row r="3" spans="1:47" ht="12" customHeight="1" x14ac:dyDescent="0.2">
      <c r="AL3" s="134" t="str">
        <f>'Сумма АЧР'!C3</f>
        <v>от 23 июля 2012 г. № 340</v>
      </c>
    </row>
    <row r="4" spans="1:47" x14ac:dyDescent="0.2">
      <c r="A4" s="314" t="s">
        <v>411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274"/>
    </row>
    <row r="5" spans="1:47" x14ac:dyDescent="0.2">
      <c r="A5" s="274"/>
      <c r="B5" s="12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</row>
    <row r="6" spans="1:47" ht="15" customHeight="1" x14ac:dyDescent="0.2">
      <c r="A6" s="45"/>
      <c r="B6" s="271" t="str">
        <f>'Сумма АЧР'!C9</f>
        <v>04-00</v>
      </c>
      <c r="C6" s="271" t="str">
        <f>'Сумма АЧР'!D9</f>
        <v>09-00</v>
      </c>
      <c r="D6" s="271" t="str">
        <f>'Сумма АЧР'!E9</f>
        <v>18-00</v>
      </c>
      <c r="E6" s="271" t="str">
        <f>B6</f>
        <v>04-00</v>
      </c>
      <c r="F6" s="271" t="str">
        <f t="shared" ref="F6:G6" si="0">C6</f>
        <v>09-00</v>
      </c>
      <c r="G6" s="271" t="str">
        <f t="shared" si="0"/>
        <v>18-00</v>
      </c>
      <c r="H6" s="271" t="str">
        <f>E6</f>
        <v>04-00</v>
      </c>
      <c r="I6" s="271" t="str">
        <f t="shared" ref="I6:J6" si="1">F6</f>
        <v>09-00</v>
      </c>
      <c r="J6" s="271" t="str">
        <f t="shared" si="1"/>
        <v>18-00</v>
      </c>
      <c r="K6" s="271" t="str">
        <f t="shared" ref="K6" si="2">H6</f>
        <v>04-00</v>
      </c>
      <c r="L6" s="271" t="str">
        <f t="shared" ref="L6" si="3">I6</f>
        <v>09-00</v>
      </c>
      <c r="M6" s="271" t="str">
        <f t="shared" ref="M6" si="4">J6</f>
        <v>18-00</v>
      </c>
      <c r="N6" s="271" t="str">
        <f t="shared" ref="N6" si="5">K6</f>
        <v>04-00</v>
      </c>
      <c r="O6" s="271" t="str">
        <f t="shared" ref="O6" si="6">L6</f>
        <v>09-00</v>
      </c>
      <c r="P6" s="271" t="str">
        <f t="shared" ref="P6" si="7">M6</f>
        <v>18-00</v>
      </c>
      <c r="Q6" s="271" t="str">
        <f t="shared" ref="Q6" si="8">N6</f>
        <v>04-00</v>
      </c>
      <c r="R6" s="271" t="str">
        <f t="shared" ref="R6" si="9">O6</f>
        <v>09-00</v>
      </c>
      <c r="S6" s="271" t="str">
        <f t="shared" ref="S6" si="10">P6</f>
        <v>18-00</v>
      </c>
      <c r="T6" s="271" t="str">
        <f t="shared" ref="T6" si="11">Q6</f>
        <v>04-00</v>
      </c>
      <c r="U6" s="271" t="str">
        <f t="shared" ref="U6" si="12">R6</f>
        <v>09-00</v>
      </c>
      <c r="V6" s="271" t="str">
        <f t="shared" ref="V6" si="13">S6</f>
        <v>18-00</v>
      </c>
      <c r="W6" s="271" t="str">
        <f t="shared" ref="W6" si="14">T6</f>
        <v>04-00</v>
      </c>
      <c r="X6" s="271" t="str">
        <f t="shared" ref="X6" si="15">U6</f>
        <v>09-00</v>
      </c>
      <c r="Y6" s="271" t="str">
        <f t="shared" ref="Y6" si="16">V6</f>
        <v>18-00</v>
      </c>
      <c r="Z6" s="271" t="str">
        <f t="shared" ref="Z6" si="17">W6</f>
        <v>04-00</v>
      </c>
      <c r="AA6" s="271" t="str">
        <f t="shared" ref="AA6" si="18">X6</f>
        <v>09-00</v>
      </c>
      <c r="AB6" s="271" t="str">
        <f t="shared" ref="AB6" si="19">Y6</f>
        <v>18-00</v>
      </c>
      <c r="AC6" s="271" t="str">
        <f t="shared" ref="AC6" si="20">Z6</f>
        <v>04-00</v>
      </c>
      <c r="AD6" s="271" t="str">
        <f t="shared" ref="AD6" si="21">AA6</f>
        <v>09-00</v>
      </c>
      <c r="AE6" s="271" t="str">
        <f t="shared" ref="AE6" si="22">AB6</f>
        <v>18-00</v>
      </c>
      <c r="AF6" s="271" t="str">
        <f t="shared" ref="AF6" si="23">AC6</f>
        <v>04-00</v>
      </c>
      <c r="AG6" s="271" t="str">
        <f t="shared" ref="AG6" si="24">AD6</f>
        <v>09-00</v>
      </c>
      <c r="AH6" s="271" t="str">
        <f t="shared" ref="AH6" si="25">AE6</f>
        <v>18-00</v>
      </c>
      <c r="AI6" s="271" t="str">
        <f t="shared" ref="AI6" si="26">AF6</f>
        <v>04-00</v>
      </c>
      <c r="AJ6" s="271" t="str">
        <f t="shared" ref="AJ6" si="27">AG6</f>
        <v>09-00</v>
      </c>
      <c r="AK6" s="271" t="str">
        <f t="shared" ref="AK6" si="28">AH6</f>
        <v>18-00</v>
      </c>
      <c r="AL6" s="271" t="str">
        <f t="shared" ref="AL6" si="29">AI6</f>
        <v>04-00</v>
      </c>
      <c r="AM6" s="271" t="str">
        <f t="shared" ref="AM6" si="30">AJ6</f>
        <v>09-00</v>
      </c>
      <c r="AN6" s="271" t="str">
        <f t="shared" ref="AN6" si="31">AK6</f>
        <v>18-00</v>
      </c>
      <c r="AO6" s="271" t="str">
        <f t="shared" ref="AO6" si="32">AL6</f>
        <v>04-00</v>
      </c>
      <c r="AP6" s="271" t="str">
        <f t="shared" ref="AP6" si="33">AM6</f>
        <v>09-00</v>
      </c>
      <c r="AQ6" s="271" t="str">
        <f t="shared" ref="AQ6" si="34">AN6</f>
        <v>18-00</v>
      </c>
      <c r="AR6" s="271" t="str">
        <f t="shared" ref="AR6" si="35">AO6</f>
        <v>04-00</v>
      </c>
      <c r="AS6" s="271" t="str">
        <f t="shared" ref="AS6" si="36">AP6</f>
        <v>09-00</v>
      </c>
      <c r="AT6" s="271" t="str">
        <f t="shared" ref="AT6" si="37">AQ6</f>
        <v>18-00</v>
      </c>
      <c r="AU6" s="271"/>
    </row>
    <row r="7" spans="1:47" ht="15.75" customHeight="1" x14ac:dyDescent="0.2">
      <c r="A7" s="315" t="s">
        <v>138</v>
      </c>
      <c r="B7" s="316" t="s">
        <v>139</v>
      </c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7" t="s">
        <v>140</v>
      </c>
      <c r="AM7" s="318"/>
      <c r="AN7" s="319"/>
      <c r="AO7" s="317" t="s">
        <v>141</v>
      </c>
      <c r="AP7" s="318"/>
      <c r="AQ7" s="319"/>
      <c r="AR7" s="317" t="s">
        <v>387</v>
      </c>
      <c r="AS7" s="318"/>
      <c r="AT7" s="319"/>
      <c r="AU7" s="276"/>
    </row>
    <row r="8" spans="1:47" ht="14.25" customHeight="1" x14ac:dyDescent="0.2">
      <c r="A8" s="315"/>
      <c r="B8" s="316" t="s">
        <v>173</v>
      </c>
      <c r="C8" s="316"/>
      <c r="D8" s="316"/>
      <c r="E8" s="316"/>
      <c r="F8" s="316"/>
      <c r="G8" s="316"/>
      <c r="H8" s="316" t="s">
        <v>142</v>
      </c>
      <c r="I8" s="316"/>
      <c r="J8" s="316"/>
      <c r="K8" s="316"/>
      <c r="L8" s="316"/>
      <c r="M8" s="316"/>
      <c r="N8" s="316"/>
      <c r="O8" s="316"/>
      <c r="P8" s="316"/>
      <c r="Q8" s="316" t="s">
        <v>143</v>
      </c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 t="s">
        <v>144</v>
      </c>
      <c r="AD8" s="316"/>
      <c r="AE8" s="316"/>
      <c r="AF8" s="316"/>
      <c r="AG8" s="316"/>
      <c r="AH8" s="316"/>
      <c r="AI8" s="316"/>
      <c r="AJ8" s="316"/>
      <c r="AK8" s="316"/>
      <c r="AL8" s="320"/>
      <c r="AM8" s="321"/>
      <c r="AN8" s="322"/>
      <c r="AO8" s="320"/>
      <c r="AP8" s="321"/>
      <c r="AQ8" s="322"/>
      <c r="AR8" s="320"/>
      <c r="AS8" s="321"/>
      <c r="AT8" s="322"/>
      <c r="AU8" s="277"/>
    </row>
    <row r="9" spans="1:47" ht="16.5" customHeight="1" x14ac:dyDescent="0.2">
      <c r="A9" s="315"/>
      <c r="B9" s="316" t="s">
        <v>145</v>
      </c>
      <c r="C9" s="316"/>
      <c r="D9" s="316"/>
      <c r="E9" s="316" t="s">
        <v>146</v>
      </c>
      <c r="F9" s="316"/>
      <c r="G9" s="316"/>
      <c r="H9" s="316" t="s">
        <v>147</v>
      </c>
      <c r="I9" s="316"/>
      <c r="J9" s="316"/>
      <c r="K9" s="316" t="s">
        <v>146</v>
      </c>
      <c r="L9" s="316"/>
      <c r="M9" s="316"/>
      <c r="N9" s="316" t="s">
        <v>148</v>
      </c>
      <c r="O9" s="316"/>
      <c r="P9" s="316"/>
      <c r="Q9" s="316" t="s">
        <v>149</v>
      </c>
      <c r="R9" s="316"/>
      <c r="S9" s="316"/>
      <c r="T9" s="316" t="s">
        <v>150</v>
      </c>
      <c r="U9" s="316"/>
      <c r="V9" s="316"/>
      <c r="W9" s="316" t="s">
        <v>151</v>
      </c>
      <c r="X9" s="316"/>
      <c r="Y9" s="316"/>
      <c r="Z9" s="316" t="s">
        <v>152</v>
      </c>
      <c r="AA9" s="316"/>
      <c r="AB9" s="316"/>
      <c r="AC9" s="316" t="s">
        <v>151</v>
      </c>
      <c r="AD9" s="316"/>
      <c r="AE9" s="316"/>
      <c r="AF9" s="316" t="s">
        <v>152</v>
      </c>
      <c r="AG9" s="316"/>
      <c r="AH9" s="316"/>
      <c r="AI9" s="316" t="s">
        <v>153</v>
      </c>
      <c r="AJ9" s="316"/>
      <c r="AK9" s="316"/>
      <c r="AL9" s="323"/>
      <c r="AM9" s="324"/>
      <c r="AN9" s="325"/>
      <c r="AO9" s="323"/>
      <c r="AP9" s="324"/>
      <c r="AQ9" s="325"/>
      <c r="AR9" s="323"/>
      <c r="AS9" s="324"/>
      <c r="AT9" s="325"/>
      <c r="AU9" s="277"/>
    </row>
    <row r="10" spans="1:47" ht="15" customHeight="1" x14ac:dyDescent="0.2">
      <c r="A10" s="273" t="s">
        <v>143</v>
      </c>
      <c r="B10" s="94">
        <f>H37+H38+AF37+AF48+AF49</f>
        <v>26.6</v>
      </c>
      <c r="C10" s="94">
        <f t="shared" ref="C10:D10" si="38">I37+I38+AG37+AG48+AG49</f>
        <v>31</v>
      </c>
      <c r="D10" s="94">
        <f t="shared" si="38"/>
        <v>29.9</v>
      </c>
      <c r="E10" s="270"/>
      <c r="F10" s="94"/>
      <c r="G10" s="270"/>
      <c r="H10" s="94"/>
      <c r="I10" s="270"/>
      <c r="J10" s="270"/>
      <c r="K10" s="270"/>
      <c r="L10" s="270"/>
      <c r="M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07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94">
        <f>B10+E10+H10+K10+N10+Q10+T10+W10+Z10+AC10+AF10+AI10</f>
        <v>26.6</v>
      </c>
      <c r="AM10" s="94">
        <f t="shared" ref="AM10:AN25" si="39">C10+F10+I10+L10+O10+R10+U10+X10+AA10+AD10+AG10+AJ10</f>
        <v>31</v>
      </c>
      <c r="AN10" s="94">
        <f t="shared" si="39"/>
        <v>29.9</v>
      </c>
      <c r="AO10" s="94">
        <f>B37+Z37+Z48</f>
        <v>26.6</v>
      </c>
      <c r="AP10" s="94">
        <f t="shared" ref="AP10:AQ10" si="40">C37+AA37+AA48</f>
        <v>31</v>
      </c>
      <c r="AQ10" s="94">
        <f t="shared" si="40"/>
        <v>29.9</v>
      </c>
      <c r="AR10" s="97">
        <f>AL10/AO10</f>
        <v>1</v>
      </c>
      <c r="AS10" s="97">
        <f>AM10/AP10</f>
        <v>1</v>
      </c>
      <c r="AT10" s="97">
        <f>AN10/AQ10</f>
        <v>1</v>
      </c>
      <c r="AU10" s="284"/>
    </row>
    <row r="11" spans="1:47" ht="15" customHeight="1" x14ac:dyDescent="0.2">
      <c r="A11" s="273" t="s">
        <v>144</v>
      </c>
      <c r="B11" s="94">
        <f>H39+H40+U37+U38+AF38+AF60</f>
        <v>30.4</v>
      </c>
      <c r="C11" s="94">
        <f t="shared" ref="C11:D11" si="41">I39+I40+V37+V38+AG38+AG60</f>
        <v>34.5</v>
      </c>
      <c r="D11" s="94">
        <f t="shared" si="41"/>
        <v>33.5</v>
      </c>
      <c r="E11" s="160"/>
      <c r="F11" s="96"/>
      <c r="G11" s="96"/>
      <c r="H11" s="94"/>
      <c r="I11" s="94"/>
      <c r="J11" s="94"/>
      <c r="K11" s="96"/>
      <c r="L11" s="96"/>
      <c r="M11" s="96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07"/>
      <c r="AA11" s="270"/>
      <c r="AB11" s="270"/>
      <c r="AC11" s="270"/>
      <c r="AD11" s="270"/>
      <c r="AE11" s="270"/>
      <c r="AF11" s="270"/>
      <c r="AG11" s="270"/>
      <c r="AH11" s="270"/>
      <c r="AI11" s="270"/>
      <c r="AJ11" s="270"/>
      <c r="AK11" s="270"/>
      <c r="AL11" s="94">
        <f t="shared" ref="AL11:AL31" si="42">B11+E11+H11+K11+N11+Q11+T11+W11+Z11+AC11+AF11+AI11</f>
        <v>30.4</v>
      </c>
      <c r="AM11" s="94">
        <f t="shared" si="39"/>
        <v>34.5</v>
      </c>
      <c r="AN11" s="94">
        <f t="shared" si="39"/>
        <v>33.5</v>
      </c>
      <c r="AO11" s="94">
        <f>B39+N37+Z38+Z60</f>
        <v>30.4</v>
      </c>
      <c r="AP11" s="94">
        <f t="shared" ref="AP11:AQ11" si="43">C39+O37+AA38+AA60</f>
        <v>34.5</v>
      </c>
      <c r="AQ11" s="94">
        <f t="shared" si="43"/>
        <v>33.5</v>
      </c>
      <c r="AR11" s="97">
        <f>AL11/AO11</f>
        <v>1</v>
      </c>
      <c r="AS11" s="97">
        <f t="shared" ref="AS11:AS31" si="44">AM11/AP11</f>
        <v>1</v>
      </c>
      <c r="AT11" s="97">
        <f>AN11/AQ11</f>
        <v>1</v>
      </c>
      <c r="AU11" s="284"/>
    </row>
    <row r="12" spans="1:47" ht="15" customHeight="1" x14ac:dyDescent="0.2">
      <c r="A12" s="273" t="s">
        <v>154</v>
      </c>
      <c r="B12" s="94">
        <f>U40</f>
        <v>14.2</v>
      </c>
      <c r="C12" s="94">
        <f t="shared" ref="C12:D12" si="45">V40</f>
        <v>14.9</v>
      </c>
      <c r="D12" s="94">
        <f t="shared" si="45"/>
        <v>15</v>
      </c>
      <c r="E12" s="45"/>
      <c r="F12" s="96"/>
      <c r="G12" s="96"/>
      <c r="H12" s="94">
        <f>H41+AF39+AF50</f>
        <v>14.4</v>
      </c>
      <c r="I12" s="94">
        <f t="shared" ref="I12:J12" si="46">I41+AG39+AG50</f>
        <v>15.2</v>
      </c>
      <c r="J12" s="94">
        <f t="shared" si="46"/>
        <v>15</v>
      </c>
      <c r="K12" s="96"/>
      <c r="L12" s="96"/>
      <c r="M12" s="96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07"/>
      <c r="AA12" s="270"/>
      <c r="AB12" s="270"/>
      <c r="AC12" s="270"/>
      <c r="AD12" s="270"/>
      <c r="AE12" s="270"/>
      <c r="AF12" s="270"/>
      <c r="AG12" s="270"/>
      <c r="AH12" s="270"/>
      <c r="AI12" s="270"/>
      <c r="AJ12" s="270"/>
      <c r="AK12" s="270"/>
      <c r="AL12" s="94">
        <f t="shared" si="42"/>
        <v>28.6</v>
      </c>
      <c r="AM12" s="94">
        <f t="shared" si="39"/>
        <v>30.1</v>
      </c>
      <c r="AN12" s="94">
        <f t="shared" si="39"/>
        <v>30</v>
      </c>
      <c r="AO12" s="94">
        <f>B41+N40+Z39+Z50</f>
        <v>28.6</v>
      </c>
      <c r="AP12" s="94">
        <f t="shared" ref="AP12:AQ12" si="47">C41+O40+AA39+AA50</f>
        <v>30.1</v>
      </c>
      <c r="AQ12" s="94">
        <f t="shared" si="47"/>
        <v>30</v>
      </c>
      <c r="AR12" s="97">
        <f>AL12/AO12</f>
        <v>1</v>
      </c>
      <c r="AS12" s="97">
        <f t="shared" si="44"/>
        <v>1</v>
      </c>
      <c r="AT12" s="97">
        <f t="shared" ref="AT12:AT31" si="48">AN12/AQ12</f>
        <v>1</v>
      </c>
      <c r="AU12" s="284"/>
    </row>
    <row r="13" spans="1:47" ht="15" customHeight="1" x14ac:dyDescent="0.2">
      <c r="A13" s="273" t="s">
        <v>155</v>
      </c>
      <c r="B13" s="270"/>
      <c r="C13" s="270"/>
      <c r="D13" s="270"/>
      <c r="E13" s="45"/>
      <c r="F13" s="96"/>
      <c r="G13" s="96"/>
      <c r="H13" s="94">
        <f>H42+U41+AF51+AF61</f>
        <v>25.6</v>
      </c>
      <c r="I13" s="94">
        <f t="shared" ref="I13:J13" si="49">I42+V41+AG51+AG61</f>
        <v>29.7</v>
      </c>
      <c r="J13" s="94">
        <f t="shared" si="49"/>
        <v>28.5</v>
      </c>
      <c r="K13" s="94"/>
      <c r="L13" s="96"/>
      <c r="M13" s="96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07"/>
      <c r="AA13" s="270"/>
      <c r="AB13" s="270"/>
      <c r="AC13" s="270"/>
      <c r="AD13" s="270"/>
      <c r="AE13" s="270"/>
      <c r="AF13" s="270"/>
      <c r="AG13" s="270"/>
      <c r="AH13" s="270"/>
      <c r="AI13" s="94"/>
      <c r="AJ13" s="270"/>
      <c r="AK13" s="270"/>
      <c r="AL13" s="94">
        <f>B13+E13+H13+K13+N13+Q13+T13+W13+Z13+AC13+AF13+AI13</f>
        <v>25.6</v>
      </c>
      <c r="AM13" s="94">
        <f t="shared" si="39"/>
        <v>29.7</v>
      </c>
      <c r="AN13" s="94">
        <f t="shared" si="39"/>
        <v>28.5</v>
      </c>
      <c r="AO13" s="94">
        <f>B42+N41+Z51+Z61</f>
        <v>25.6</v>
      </c>
      <c r="AP13" s="94">
        <f t="shared" ref="AP13:AQ13" si="50">C42+O41+AA51+AA61</f>
        <v>29.7</v>
      </c>
      <c r="AQ13" s="94">
        <f t="shared" si="50"/>
        <v>28.5</v>
      </c>
      <c r="AR13" s="97">
        <f>AL13/AO13</f>
        <v>1</v>
      </c>
      <c r="AS13" s="97">
        <f t="shared" si="44"/>
        <v>1</v>
      </c>
      <c r="AT13" s="97">
        <f t="shared" si="48"/>
        <v>1</v>
      </c>
      <c r="AU13" s="284"/>
    </row>
    <row r="14" spans="1:47" ht="15" customHeight="1" x14ac:dyDescent="0.2">
      <c r="A14" s="273" t="s">
        <v>156</v>
      </c>
      <c r="B14" s="270"/>
      <c r="C14" s="270"/>
      <c r="D14" s="270"/>
      <c r="E14" s="45"/>
      <c r="F14" s="94"/>
      <c r="G14" s="94"/>
      <c r="H14" s="94"/>
      <c r="I14" s="270"/>
      <c r="J14" s="270"/>
      <c r="K14" s="94">
        <f>H43+U42</f>
        <v>33.1</v>
      </c>
      <c r="L14" s="94">
        <f t="shared" ref="L14:M14" si="51">I43+V42</f>
        <v>37.1</v>
      </c>
      <c r="M14" s="94">
        <f t="shared" si="51"/>
        <v>36</v>
      </c>
      <c r="N14" s="94"/>
      <c r="O14" s="94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07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70"/>
      <c r="AL14" s="94">
        <f t="shared" si="42"/>
        <v>33.1</v>
      </c>
      <c r="AM14" s="94">
        <f t="shared" si="39"/>
        <v>37.1</v>
      </c>
      <c r="AN14" s="94">
        <f t="shared" si="39"/>
        <v>36</v>
      </c>
      <c r="AO14" s="94">
        <f>B43+N42</f>
        <v>33.1</v>
      </c>
      <c r="AP14" s="94">
        <f t="shared" ref="AP14:AQ14" si="52">C43+O42</f>
        <v>37.1</v>
      </c>
      <c r="AQ14" s="94">
        <f t="shared" si="52"/>
        <v>36</v>
      </c>
      <c r="AR14" s="97">
        <f t="shared" ref="AR14:AR25" si="53">AL14/AO14</f>
        <v>1</v>
      </c>
      <c r="AS14" s="97">
        <f t="shared" si="44"/>
        <v>1</v>
      </c>
      <c r="AT14" s="97">
        <f t="shared" si="48"/>
        <v>1</v>
      </c>
      <c r="AU14" s="284"/>
    </row>
    <row r="15" spans="1:47" ht="15" customHeight="1" x14ac:dyDescent="0.2">
      <c r="A15" s="273" t="s">
        <v>157</v>
      </c>
      <c r="B15" s="94"/>
      <c r="C15" s="270"/>
      <c r="D15" s="270"/>
      <c r="E15" s="45"/>
      <c r="F15" s="94"/>
      <c r="G15" s="94"/>
      <c r="H15" s="94"/>
      <c r="I15" s="270"/>
      <c r="J15" s="270"/>
      <c r="K15" s="94">
        <f>H44+U43+H45</f>
        <v>28.1</v>
      </c>
      <c r="L15" s="94">
        <f t="shared" ref="L15:M15" si="54">I44+V43+I45</f>
        <v>30.8</v>
      </c>
      <c r="M15" s="94">
        <f t="shared" si="54"/>
        <v>31.5</v>
      </c>
      <c r="N15" s="96"/>
      <c r="O15" s="96"/>
      <c r="P15" s="96"/>
      <c r="Q15" s="270"/>
      <c r="R15" s="270"/>
      <c r="S15" s="270"/>
      <c r="T15" s="270"/>
      <c r="U15" s="270"/>
      <c r="V15" s="270"/>
      <c r="W15" s="270"/>
      <c r="X15" s="270"/>
      <c r="Y15" s="270"/>
      <c r="Z15" s="207"/>
      <c r="AA15" s="270"/>
      <c r="AB15" s="270"/>
      <c r="AC15" s="270"/>
      <c r="AD15" s="270"/>
      <c r="AE15" s="270"/>
      <c r="AF15" s="94"/>
      <c r="AG15" s="270"/>
      <c r="AH15" s="270"/>
      <c r="AI15" s="270"/>
      <c r="AJ15" s="270"/>
      <c r="AK15" s="270"/>
      <c r="AL15" s="94">
        <f t="shared" si="42"/>
        <v>28.1</v>
      </c>
      <c r="AM15" s="94">
        <f t="shared" si="39"/>
        <v>30.8</v>
      </c>
      <c r="AN15" s="94">
        <f t="shared" si="39"/>
        <v>31.5</v>
      </c>
      <c r="AO15" s="94">
        <f>B44+N43</f>
        <v>28.1</v>
      </c>
      <c r="AP15" s="94">
        <f t="shared" ref="AP15:AQ15" si="55">C44+O43</f>
        <v>30.8</v>
      </c>
      <c r="AQ15" s="94">
        <f t="shared" si="55"/>
        <v>31.5</v>
      </c>
      <c r="AR15" s="97">
        <f t="shared" si="53"/>
        <v>1</v>
      </c>
      <c r="AS15" s="97">
        <f t="shared" si="44"/>
        <v>1</v>
      </c>
      <c r="AT15" s="97">
        <f t="shared" si="48"/>
        <v>1</v>
      </c>
      <c r="AU15" s="284"/>
    </row>
    <row r="16" spans="1:47" ht="15" customHeight="1" x14ac:dyDescent="0.2">
      <c r="A16" s="273" t="s">
        <v>158</v>
      </c>
      <c r="B16" s="270"/>
      <c r="C16" s="270"/>
      <c r="D16" s="270"/>
      <c r="E16" s="45"/>
      <c r="F16" s="94"/>
      <c r="G16" s="94"/>
      <c r="H16" s="270"/>
      <c r="I16" s="270"/>
      <c r="J16" s="270"/>
      <c r="K16" s="94"/>
      <c r="L16" s="94"/>
      <c r="M16" s="94"/>
      <c r="N16" s="94">
        <f>H46+U45+H47+AF52</f>
        <v>25.1</v>
      </c>
      <c r="O16" s="94">
        <f t="shared" ref="O16:P16" si="56">I46+V45+I47+AG52</f>
        <v>37.700000000000003</v>
      </c>
      <c r="P16" s="94">
        <f t="shared" si="56"/>
        <v>35.299999999999997</v>
      </c>
      <c r="Q16" s="94"/>
      <c r="R16" s="94"/>
      <c r="S16" s="94"/>
      <c r="U16" s="94"/>
      <c r="V16" s="94"/>
      <c r="W16" s="94"/>
      <c r="X16" s="94"/>
      <c r="Y16" s="94"/>
      <c r="Z16" s="207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270"/>
      <c r="AL16" s="94">
        <f t="shared" si="42"/>
        <v>25.1</v>
      </c>
      <c r="AM16" s="94">
        <f t="shared" si="39"/>
        <v>37.700000000000003</v>
      </c>
      <c r="AN16" s="94">
        <f t="shared" si="39"/>
        <v>35.299999999999997</v>
      </c>
      <c r="AO16" s="94">
        <f>B46+N45+Z52</f>
        <v>25.1</v>
      </c>
      <c r="AP16" s="94">
        <f t="shared" ref="AP16:AQ16" si="57">C46+O45+AA52</f>
        <v>37.700000000000003</v>
      </c>
      <c r="AQ16" s="94">
        <f t="shared" si="57"/>
        <v>35.299999999999997</v>
      </c>
      <c r="AR16" s="97">
        <f t="shared" si="53"/>
        <v>1</v>
      </c>
      <c r="AS16" s="97">
        <f t="shared" si="44"/>
        <v>1</v>
      </c>
      <c r="AT16" s="97">
        <f t="shared" si="48"/>
        <v>1</v>
      </c>
      <c r="AU16" s="284"/>
    </row>
    <row r="17" spans="1:48" ht="15" customHeight="1" x14ac:dyDescent="0.2">
      <c r="A17" s="273" t="s">
        <v>159</v>
      </c>
      <c r="B17" s="270"/>
      <c r="C17" s="270"/>
      <c r="D17" s="270"/>
      <c r="E17" s="271"/>
      <c r="F17" s="270"/>
      <c r="G17" s="94"/>
      <c r="H17" s="94"/>
      <c r="I17" s="270"/>
      <c r="J17" s="270"/>
      <c r="K17" s="270"/>
      <c r="L17" s="270"/>
      <c r="M17" s="270"/>
      <c r="N17" s="94">
        <f>H48</f>
        <v>40.6</v>
      </c>
      <c r="O17" s="94">
        <f t="shared" ref="O17:P17" si="58">I48</f>
        <v>53.9</v>
      </c>
      <c r="P17" s="94">
        <f t="shared" si="58"/>
        <v>51.2</v>
      </c>
      <c r="Q17" s="94"/>
      <c r="R17" s="270"/>
      <c r="S17" s="270"/>
      <c r="T17" s="94"/>
      <c r="U17" s="94"/>
      <c r="V17" s="94"/>
      <c r="W17" s="94"/>
      <c r="X17" s="270"/>
      <c r="Y17" s="270"/>
      <c r="Z17" s="207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94">
        <f t="shared" si="42"/>
        <v>40.6</v>
      </c>
      <c r="AM17" s="94">
        <f t="shared" si="39"/>
        <v>53.9</v>
      </c>
      <c r="AN17" s="94">
        <f t="shared" si="39"/>
        <v>51.2</v>
      </c>
      <c r="AO17" s="94">
        <f>B48</f>
        <v>40.6</v>
      </c>
      <c r="AP17" s="94">
        <f t="shared" ref="AP17:AQ17" si="59">C48</f>
        <v>53.9</v>
      </c>
      <c r="AQ17" s="94">
        <f t="shared" si="59"/>
        <v>51.2</v>
      </c>
      <c r="AR17" s="97">
        <f t="shared" si="53"/>
        <v>1</v>
      </c>
      <c r="AS17" s="97">
        <f t="shared" si="44"/>
        <v>1</v>
      </c>
      <c r="AT17" s="97">
        <f t="shared" si="48"/>
        <v>1</v>
      </c>
      <c r="AU17" s="284"/>
      <c r="AV17" s="182"/>
    </row>
    <row r="18" spans="1:48" ht="15" customHeight="1" x14ac:dyDescent="0.2">
      <c r="A18" s="273" t="s">
        <v>160</v>
      </c>
      <c r="B18" s="270"/>
      <c r="C18" s="270"/>
      <c r="D18" s="270"/>
      <c r="E18" s="270"/>
      <c r="F18" s="270"/>
      <c r="G18" s="270"/>
      <c r="H18" s="270"/>
      <c r="I18" s="270"/>
      <c r="J18" s="270"/>
      <c r="K18" s="94"/>
      <c r="L18" s="270"/>
      <c r="M18" s="270"/>
      <c r="N18" s="94">
        <f>H49+H50+U47+U46</f>
        <v>33</v>
      </c>
      <c r="O18" s="94">
        <f t="shared" ref="O18:P18" si="60">I49+I50+V47+V46</f>
        <v>36.6</v>
      </c>
      <c r="P18" s="94">
        <f t="shared" si="60"/>
        <v>38.200000000000003</v>
      </c>
      <c r="Q18" s="270"/>
      <c r="R18" s="270"/>
      <c r="S18" s="270"/>
      <c r="T18" s="94"/>
      <c r="U18" s="94"/>
      <c r="V18" s="94"/>
      <c r="W18" s="94"/>
      <c r="X18" s="94"/>
      <c r="Y18" s="94"/>
      <c r="Z18" s="207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94">
        <f t="shared" si="42"/>
        <v>33</v>
      </c>
      <c r="AM18" s="94">
        <f t="shared" si="39"/>
        <v>36.6</v>
      </c>
      <c r="AN18" s="94">
        <f t="shared" si="39"/>
        <v>38.200000000000003</v>
      </c>
      <c r="AO18" s="94">
        <f>B49+N47</f>
        <v>33</v>
      </c>
      <c r="AP18" s="94">
        <f t="shared" ref="AP18:AQ18" si="61">C49+O47</f>
        <v>36.6</v>
      </c>
      <c r="AQ18" s="94">
        <f t="shared" si="61"/>
        <v>38.200000000000003</v>
      </c>
      <c r="AR18" s="97">
        <f t="shared" si="53"/>
        <v>1</v>
      </c>
      <c r="AS18" s="97">
        <f t="shared" si="44"/>
        <v>1</v>
      </c>
      <c r="AT18" s="97">
        <f t="shared" si="48"/>
        <v>1</v>
      </c>
      <c r="AU18" s="284"/>
    </row>
    <row r="19" spans="1:48" ht="15" customHeight="1" x14ac:dyDescent="0.2">
      <c r="A19" s="273" t="s">
        <v>161</v>
      </c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70"/>
      <c r="N19" s="94">
        <f>U48+AF40</f>
        <v>19</v>
      </c>
      <c r="O19" s="94">
        <f t="shared" ref="O19:P19" si="62">V48+AG40</f>
        <v>22.3</v>
      </c>
      <c r="P19" s="94">
        <f t="shared" si="62"/>
        <v>22.8</v>
      </c>
      <c r="Q19" s="94">
        <f>H51+AF41</f>
        <v>21.2</v>
      </c>
      <c r="R19" s="94">
        <f t="shared" ref="R19:S19" si="63">I51+AG41</f>
        <v>25.7</v>
      </c>
      <c r="S19" s="94">
        <f t="shared" si="63"/>
        <v>22.5</v>
      </c>
      <c r="T19" s="94"/>
      <c r="U19" s="94"/>
      <c r="V19" s="94"/>
      <c r="W19" s="96"/>
      <c r="X19" s="96"/>
      <c r="Y19" s="96"/>
      <c r="Z19" s="270"/>
      <c r="AA19" s="270"/>
      <c r="AB19" s="270"/>
      <c r="AC19" s="270"/>
      <c r="AD19" s="270"/>
      <c r="AE19" s="270"/>
      <c r="AF19" s="270"/>
      <c r="AG19" s="270"/>
      <c r="AH19" s="270"/>
      <c r="AI19" s="270"/>
      <c r="AJ19" s="270"/>
      <c r="AK19" s="270"/>
      <c r="AL19" s="94">
        <f t="shared" si="42"/>
        <v>40.200000000000003</v>
      </c>
      <c r="AM19" s="94">
        <f t="shared" si="39"/>
        <v>48</v>
      </c>
      <c r="AN19" s="94">
        <f t="shared" si="39"/>
        <v>45.3</v>
      </c>
      <c r="AO19" s="94">
        <f>B51+N48+Z40</f>
        <v>40.200000000000003</v>
      </c>
      <c r="AP19" s="94">
        <f t="shared" ref="AP19:AQ19" si="64">C51+O48+AA40</f>
        <v>48</v>
      </c>
      <c r="AQ19" s="94">
        <f t="shared" si="64"/>
        <v>45.3</v>
      </c>
      <c r="AR19" s="97">
        <f t="shared" si="53"/>
        <v>1</v>
      </c>
      <c r="AS19" s="97">
        <f t="shared" si="44"/>
        <v>1</v>
      </c>
      <c r="AT19" s="97">
        <f t="shared" si="48"/>
        <v>1</v>
      </c>
      <c r="AU19" s="284"/>
    </row>
    <row r="20" spans="1:48" ht="15" customHeight="1" x14ac:dyDescent="0.2">
      <c r="A20" s="273" t="s">
        <v>162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94">
        <f>H52+U49+U50</f>
        <v>19.899999999999999</v>
      </c>
      <c r="U20" s="94">
        <f t="shared" ref="U20:V20" si="65">I52+V49+V50</f>
        <v>27.7</v>
      </c>
      <c r="V20" s="94">
        <f t="shared" si="65"/>
        <v>28.4</v>
      </c>
      <c r="W20" s="94"/>
      <c r="X20" s="94"/>
      <c r="Y20" s="94"/>
      <c r="Z20" s="207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94">
        <f t="shared" si="42"/>
        <v>19.899999999999999</v>
      </c>
      <c r="AM20" s="94">
        <f t="shared" si="39"/>
        <v>27.7</v>
      </c>
      <c r="AN20" s="94">
        <f t="shared" si="39"/>
        <v>28.4</v>
      </c>
      <c r="AO20" s="94">
        <f>B52+N49</f>
        <v>19.899999999999999</v>
      </c>
      <c r="AP20" s="94">
        <f t="shared" ref="AP20:AQ20" si="66">C52+O49</f>
        <v>27.7</v>
      </c>
      <c r="AQ20" s="94">
        <f t="shared" si="66"/>
        <v>28.4</v>
      </c>
      <c r="AR20" s="97">
        <f t="shared" si="53"/>
        <v>1</v>
      </c>
      <c r="AS20" s="97">
        <f t="shared" si="44"/>
        <v>1</v>
      </c>
      <c r="AT20" s="97">
        <f t="shared" si="48"/>
        <v>1</v>
      </c>
      <c r="AU20" s="284"/>
    </row>
    <row r="21" spans="1:48" ht="15" customHeight="1" x14ac:dyDescent="0.2">
      <c r="A21" s="273" t="s">
        <v>163</v>
      </c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0"/>
      <c r="Q21" s="270"/>
      <c r="R21" s="270"/>
      <c r="S21" s="270"/>
      <c r="T21" s="94">
        <f>U51</f>
        <v>43</v>
      </c>
      <c r="U21" s="94">
        <f t="shared" ref="U21:V21" si="67">V51</f>
        <v>44.4</v>
      </c>
      <c r="V21" s="94">
        <f t="shared" si="67"/>
        <v>44.3</v>
      </c>
      <c r="W21" s="94"/>
      <c r="X21" s="94"/>
      <c r="Y21" s="94"/>
      <c r="Z21" s="207"/>
      <c r="AA21" s="270"/>
      <c r="AB21" s="270"/>
      <c r="AC21" s="94"/>
      <c r="AD21" s="94"/>
      <c r="AE21" s="94"/>
      <c r="AF21" s="270"/>
      <c r="AG21" s="270"/>
      <c r="AH21" s="270"/>
      <c r="AI21" s="270"/>
      <c r="AJ21" s="270"/>
      <c r="AK21" s="270"/>
      <c r="AL21" s="94">
        <f t="shared" si="42"/>
        <v>43</v>
      </c>
      <c r="AM21" s="94">
        <f t="shared" si="39"/>
        <v>44.4</v>
      </c>
      <c r="AN21" s="94">
        <f t="shared" si="39"/>
        <v>44.3</v>
      </c>
      <c r="AO21" s="94">
        <f>N51</f>
        <v>43</v>
      </c>
      <c r="AP21" s="94">
        <f t="shared" ref="AP21:AQ21" si="68">O51</f>
        <v>44.4</v>
      </c>
      <c r="AQ21" s="94">
        <f t="shared" si="68"/>
        <v>44.3</v>
      </c>
      <c r="AR21" s="97">
        <f t="shared" si="53"/>
        <v>1</v>
      </c>
      <c r="AS21" s="97">
        <f t="shared" si="44"/>
        <v>1</v>
      </c>
      <c r="AT21" s="97">
        <f t="shared" si="48"/>
        <v>1</v>
      </c>
      <c r="AU21" s="284"/>
      <c r="AV21" s="182"/>
    </row>
    <row r="22" spans="1:48" ht="15" customHeight="1" x14ac:dyDescent="0.2">
      <c r="A22" s="273" t="s">
        <v>164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94"/>
      <c r="U22" s="270"/>
      <c r="V22" s="270"/>
      <c r="W22" s="94">
        <f>U52</f>
        <v>36.9</v>
      </c>
      <c r="X22" s="94">
        <f t="shared" ref="X22:Y22" si="69">V52</f>
        <v>40.4</v>
      </c>
      <c r="Y22" s="94">
        <f t="shared" si="69"/>
        <v>41.9</v>
      </c>
      <c r="Z22" s="207"/>
      <c r="AA22" s="270"/>
      <c r="AB22" s="270"/>
      <c r="AC22" s="94"/>
      <c r="AD22" s="94"/>
      <c r="AE22" s="94"/>
      <c r="AG22" s="94"/>
      <c r="AH22" s="94"/>
      <c r="AI22" s="270"/>
      <c r="AJ22" s="270"/>
      <c r="AK22" s="270"/>
      <c r="AL22" s="94">
        <f t="shared" si="42"/>
        <v>36.9</v>
      </c>
      <c r="AM22" s="94">
        <f t="shared" si="39"/>
        <v>40.4</v>
      </c>
      <c r="AN22" s="94">
        <f t="shared" si="39"/>
        <v>41.9</v>
      </c>
      <c r="AO22" s="94">
        <f>N52</f>
        <v>36.9</v>
      </c>
      <c r="AP22" s="94">
        <f t="shared" ref="AP22:AQ22" si="70">O52</f>
        <v>40.4</v>
      </c>
      <c r="AQ22" s="94">
        <f t="shared" si="70"/>
        <v>41.9</v>
      </c>
      <c r="AR22" s="97">
        <f t="shared" si="53"/>
        <v>1</v>
      </c>
      <c r="AS22" s="97">
        <f t="shared" si="44"/>
        <v>1</v>
      </c>
      <c r="AT22" s="97">
        <f t="shared" si="48"/>
        <v>1</v>
      </c>
      <c r="AU22" s="284"/>
      <c r="AV22" s="182"/>
    </row>
    <row r="23" spans="1:48" ht="15" customHeight="1" x14ac:dyDescent="0.2">
      <c r="A23" s="273" t="s">
        <v>165</v>
      </c>
      <c r="B23" s="94"/>
      <c r="C23" s="270"/>
      <c r="D23" s="270"/>
      <c r="E23" s="270"/>
      <c r="F23" s="270"/>
      <c r="G23" s="270"/>
      <c r="H23" s="270"/>
      <c r="I23" s="270"/>
      <c r="J23" s="270"/>
      <c r="K23" s="94"/>
      <c r="L23" s="270"/>
      <c r="M23" s="270"/>
      <c r="N23" s="270"/>
      <c r="O23" s="270"/>
      <c r="P23" s="270"/>
      <c r="Q23" s="94"/>
      <c r="R23" s="270"/>
      <c r="S23" s="270"/>
      <c r="T23" s="94"/>
      <c r="U23" s="270"/>
      <c r="V23" s="270"/>
      <c r="W23" s="94">
        <f>H53+H54+U53</f>
        <v>39</v>
      </c>
      <c r="X23" s="94">
        <f t="shared" ref="X23:Y23" si="71">I53+I54+V53</f>
        <v>46.6</v>
      </c>
      <c r="Y23" s="94">
        <f t="shared" si="71"/>
        <v>46.3</v>
      </c>
      <c r="Z23" s="207"/>
      <c r="AA23" s="270"/>
      <c r="AB23" s="270"/>
      <c r="AC23" s="270"/>
      <c r="AD23" s="270"/>
      <c r="AE23" s="270"/>
      <c r="AF23" s="94"/>
      <c r="AG23" s="94"/>
      <c r="AH23" s="94"/>
      <c r="AI23" s="94"/>
      <c r="AJ23" s="270"/>
      <c r="AK23" s="270"/>
      <c r="AL23" s="94">
        <f t="shared" si="42"/>
        <v>39</v>
      </c>
      <c r="AM23" s="94">
        <f t="shared" si="39"/>
        <v>46.6</v>
      </c>
      <c r="AN23" s="94">
        <f t="shared" si="39"/>
        <v>46.3</v>
      </c>
      <c r="AO23" s="94">
        <f>B53+N53</f>
        <v>39</v>
      </c>
      <c r="AP23" s="94">
        <f t="shared" ref="AP23:AQ23" si="72">C53+O53</f>
        <v>46.6</v>
      </c>
      <c r="AQ23" s="94">
        <f t="shared" si="72"/>
        <v>46.3</v>
      </c>
      <c r="AR23" s="97">
        <f t="shared" si="53"/>
        <v>1</v>
      </c>
      <c r="AS23" s="97">
        <f t="shared" si="44"/>
        <v>1</v>
      </c>
      <c r="AT23" s="97">
        <f t="shared" si="48"/>
        <v>1</v>
      </c>
      <c r="AU23" s="284"/>
    </row>
    <row r="24" spans="1:48" ht="15" customHeight="1" x14ac:dyDescent="0.2">
      <c r="A24" s="273" t="s">
        <v>166</v>
      </c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0"/>
      <c r="P24" s="270"/>
      <c r="Q24" s="270"/>
      <c r="R24" s="270"/>
      <c r="S24" s="270"/>
      <c r="T24" s="270"/>
      <c r="U24" s="270"/>
      <c r="V24" s="270"/>
      <c r="W24" s="94">
        <f>U54+U55+AF53</f>
        <v>49.1</v>
      </c>
      <c r="X24" s="94">
        <f t="shared" ref="X24:Y24" si="73">V54+V55+AG53</f>
        <v>50.7</v>
      </c>
      <c r="Y24" s="94">
        <f t="shared" si="73"/>
        <v>48</v>
      </c>
      <c r="Z24" s="207"/>
      <c r="AA24" s="270"/>
      <c r="AB24" s="270"/>
      <c r="AC24" s="94"/>
      <c r="AD24" s="270"/>
      <c r="AE24" s="270"/>
      <c r="AF24" s="94"/>
      <c r="AG24" s="94"/>
      <c r="AH24" s="94"/>
      <c r="AJ24" s="94"/>
      <c r="AK24" s="94"/>
      <c r="AL24" s="94">
        <f t="shared" si="42"/>
        <v>49.1</v>
      </c>
      <c r="AM24" s="94">
        <f t="shared" si="39"/>
        <v>50.7</v>
      </c>
      <c r="AN24" s="94">
        <f t="shared" si="39"/>
        <v>48</v>
      </c>
      <c r="AO24" s="94">
        <f>N54+Z53</f>
        <v>49.1</v>
      </c>
      <c r="AP24" s="94">
        <f t="shared" ref="AP24:AQ24" si="74">O54+AA53</f>
        <v>50.7</v>
      </c>
      <c r="AQ24" s="94">
        <f t="shared" si="74"/>
        <v>48</v>
      </c>
      <c r="AR24" s="97">
        <f t="shared" si="53"/>
        <v>1</v>
      </c>
      <c r="AS24" s="97">
        <f t="shared" si="44"/>
        <v>1</v>
      </c>
      <c r="AT24" s="97">
        <f t="shared" si="48"/>
        <v>1</v>
      </c>
      <c r="AU24" s="284"/>
    </row>
    <row r="25" spans="1:48" ht="15" customHeight="1" x14ac:dyDescent="0.2">
      <c r="A25" s="273" t="s">
        <v>167</v>
      </c>
      <c r="B25" s="270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0"/>
      <c r="U25" s="270"/>
      <c r="V25" s="270"/>
      <c r="W25" s="94">
        <f>U56</f>
        <v>31.3</v>
      </c>
      <c r="X25" s="94">
        <f t="shared" ref="X25:Y25" si="75">V56</f>
        <v>41</v>
      </c>
      <c r="Y25" s="94">
        <f t="shared" si="75"/>
        <v>43</v>
      </c>
      <c r="Z25" s="207"/>
      <c r="AA25" s="270"/>
      <c r="AB25" s="270"/>
      <c r="AC25" s="94">
        <f>H55</f>
        <v>10.7</v>
      </c>
      <c r="AD25" s="94">
        <f t="shared" ref="AD25:AE25" si="76">I55</f>
        <v>12.9</v>
      </c>
      <c r="AE25" s="94">
        <f t="shared" si="76"/>
        <v>12.8</v>
      </c>
      <c r="AF25" s="94"/>
      <c r="AG25" s="270"/>
      <c r="AH25" s="270"/>
      <c r="AI25" s="94"/>
      <c r="AJ25" s="94"/>
      <c r="AK25" s="94"/>
      <c r="AL25" s="94">
        <f t="shared" si="42"/>
        <v>42</v>
      </c>
      <c r="AM25" s="94">
        <f t="shared" si="39"/>
        <v>53.9</v>
      </c>
      <c r="AN25" s="94">
        <f t="shared" si="39"/>
        <v>55.8</v>
      </c>
      <c r="AO25" s="94">
        <f>B55+N56</f>
        <v>42</v>
      </c>
      <c r="AP25" s="94">
        <f t="shared" ref="AP25:AQ25" si="77">C55+O56</f>
        <v>53.9</v>
      </c>
      <c r="AQ25" s="94">
        <f t="shared" si="77"/>
        <v>55.8</v>
      </c>
      <c r="AR25" s="97">
        <f t="shared" si="53"/>
        <v>1</v>
      </c>
      <c r="AS25" s="97">
        <f t="shared" si="44"/>
        <v>1</v>
      </c>
      <c r="AT25" s="97">
        <f t="shared" si="48"/>
        <v>1</v>
      </c>
      <c r="AU25" s="284"/>
    </row>
    <row r="26" spans="1:48" ht="15" customHeight="1" x14ac:dyDescent="0.2">
      <c r="A26" s="273" t="s">
        <v>208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0"/>
      <c r="U26" s="270"/>
      <c r="V26" s="270"/>
      <c r="W26" s="270"/>
      <c r="X26" s="270"/>
      <c r="Y26" s="270"/>
      <c r="Z26" s="207"/>
      <c r="AA26" s="270"/>
      <c r="AB26" s="270"/>
      <c r="AC26" s="94">
        <f>U57</f>
        <v>29.8</v>
      </c>
      <c r="AD26" s="94">
        <f t="shared" ref="AD26:AE26" si="78">V57</f>
        <v>31.1</v>
      </c>
      <c r="AE26" s="94">
        <f t="shared" si="78"/>
        <v>30.9</v>
      </c>
      <c r="AF26" s="94"/>
      <c r="AG26" s="94"/>
      <c r="AH26" s="94"/>
      <c r="AI26" s="94"/>
      <c r="AJ26" s="94"/>
      <c r="AK26" s="94"/>
      <c r="AL26" s="94">
        <f t="shared" si="42"/>
        <v>29.8</v>
      </c>
      <c r="AM26" s="94">
        <f t="shared" ref="AM26:AM31" si="79">C26+F26+I26+L26+O26+R26+U26+X26+AA26+AD26+AG26+AJ26</f>
        <v>31.1</v>
      </c>
      <c r="AN26" s="94">
        <f t="shared" ref="AN26:AN31" si="80">D26+G26+J26+M26+P26+S26+V26+Y26+AB26+AE26+AH26+AK26</f>
        <v>30.9</v>
      </c>
      <c r="AO26" s="94">
        <f>N57</f>
        <v>29.8</v>
      </c>
      <c r="AP26" s="94">
        <f t="shared" ref="AP26:AQ26" si="81">O57</f>
        <v>31.1</v>
      </c>
      <c r="AQ26" s="94">
        <f t="shared" si="81"/>
        <v>30.9</v>
      </c>
      <c r="AR26" s="97">
        <f>AL26/AO26</f>
        <v>1</v>
      </c>
      <c r="AS26" s="97">
        <f t="shared" si="44"/>
        <v>1</v>
      </c>
      <c r="AT26" s="97">
        <f t="shared" si="48"/>
        <v>1</v>
      </c>
      <c r="AU26" s="284"/>
    </row>
    <row r="27" spans="1:48" ht="15" customHeight="1" x14ac:dyDescent="0.2">
      <c r="A27" s="273" t="s">
        <v>449</v>
      </c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  <c r="X27" s="270"/>
      <c r="Y27" s="270"/>
      <c r="Z27" s="207"/>
      <c r="AA27" s="270"/>
      <c r="AB27" s="270"/>
      <c r="AC27" s="270"/>
      <c r="AD27" s="270"/>
      <c r="AE27" s="270"/>
      <c r="AF27" s="94">
        <f>U58</f>
        <v>43</v>
      </c>
      <c r="AG27" s="94">
        <f t="shared" ref="AG27:AH27" si="82">V58</f>
        <v>51.1</v>
      </c>
      <c r="AH27" s="94">
        <f t="shared" si="82"/>
        <v>44.2</v>
      </c>
      <c r="AI27" s="94"/>
      <c r="AJ27" s="94"/>
      <c r="AK27" s="94"/>
      <c r="AL27" s="94">
        <f t="shared" si="42"/>
        <v>43</v>
      </c>
      <c r="AM27" s="94">
        <f t="shared" si="79"/>
        <v>51.1</v>
      </c>
      <c r="AN27" s="94">
        <f t="shared" si="80"/>
        <v>44.2</v>
      </c>
      <c r="AO27" s="94">
        <f>N58</f>
        <v>43</v>
      </c>
      <c r="AP27" s="94">
        <f t="shared" ref="AP27:AQ27" si="83">O58</f>
        <v>51.1</v>
      </c>
      <c r="AQ27" s="94">
        <f t="shared" si="83"/>
        <v>44.2</v>
      </c>
      <c r="AR27" s="97">
        <f t="shared" ref="AR27:AR31" si="84">AL27/AO27</f>
        <v>1</v>
      </c>
      <c r="AS27" s="97">
        <f t="shared" si="44"/>
        <v>1</v>
      </c>
      <c r="AT27" s="97">
        <f t="shared" si="48"/>
        <v>1</v>
      </c>
      <c r="AU27" s="284"/>
    </row>
    <row r="28" spans="1:48" ht="15" customHeight="1" x14ac:dyDescent="0.2">
      <c r="A28" s="273" t="s">
        <v>450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07"/>
      <c r="AA28" s="270"/>
      <c r="AB28" s="270"/>
      <c r="AC28" s="270"/>
      <c r="AD28" s="270"/>
      <c r="AE28" s="270"/>
      <c r="AF28" s="94">
        <f>H56+U59</f>
        <v>48.8</v>
      </c>
      <c r="AG28" s="94">
        <f t="shared" ref="AG28:AH28" si="85">I56+V59</f>
        <v>36.799999999999997</v>
      </c>
      <c r="AH28" s="94">
        <f t="shared" si="85"/>
        <v>47</v>
      </c>
      <c r="AI28" s="94"/>
      <c r="AJ28" s="94"/>
      <c r="AK28" s="94"/>
      <c r="AL28" s="94">
        <f t="shared" si="42"/>
        <v>48.8</v>
      </c>
      <c r="AM28" s="94">
        <f t="shared" si="79"/>
        <v>36.799999999999997</v>
      </c>
      <c r="AN28" s="94">
        <f t="shared" si="80"/>
        <v>47</v>
      </c>
      <c r="AO28" s="94">
        <f>B56+N59</f>
        <v>48.8</v>
      </c>
      <c r="AP28" s="94">
        <f t="shared" ref="AP28:AQ28" si="86">C56+O59</f>
        <v>36.799999999999997</v>
      </c>
      <c r="AQ28" s="94">
        <f t="shared" si="86"/>
        <v>47</v>
      </c>
      <c r="AR28" s="97">
        <f t="shared" si="84"/>
        <v>1</v>
      </c>
      <c r="AS28" s="97">
        <f t="shared" si="44"/>
        <v>1</v>
      </c>
      <c r="AT28" s="97">
        <f t="shared" si="48"/>
        <v>1</v>
      </c>
      <c r="AU28" s="284"/>
    </row>
    <row r="29" spans="1:48" ht="15" customHeight="1" x14ac:dyDescent="0.2">
      <c r="A29" s="273" t="s">
        <v>451</v>
      </c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0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07"/>
      <c r="AA29" s="270"/>
      <c r="AB29" s="270"/>
      <c r="AC29" s="270"/>
      <c r="AD29" s="270"/>
      <c r="AE29" s="270"/>
      <c r="AF29" s="94"/>
      <c r="AG29" s="94"/>
      <c r="AH29" s="94"/>
      <c r="AI29" s="94">
        <f>H57+H58+U60</f>
        <v>37.299999999999997</v>
      </c>
      <c r="AJ29" s="94">
        <f t="shared" ref="AJ29:AK29" si="87">I57+I58+V60</f>
        <v>41.3</v>
      </c>
      <c r="AK29" s="94">
        <f t="shared" si="87"/>
        <v>42.1</v>
      </c>
      <c r="AL29" s="94">
        <f t="shared" si="42"/>
        <v>37.299999999999997</v>
      </c>
      <c r="AM29" s="94">
        <f t="shared" si="79"/>
        <v>41.3</v>
      </c>
      <c r="AN29" s="94">
        <f t="shared" si="80"/>
        <v>42.1</v>
      </c>
      <c r="AO29" s="94">
        <f>B57+N60</f>
        <v>37.299999999999997</v>
      </c>
      <c r="AP29" s="94">
        <f t="shared" ref="AP29:AQ29" si="88">C57+O60</f>
        <v>41.3</v>
      </c>
      <c r="AQ29" s="94">
        <f t="shared" si="88"/>
        <v>42.1</v>
      </c>
      <c r="AR29" s="97">
        <f t="shared" si="84"/>
        <v>1</v>
      </c>
      <c r="AS29" s="97">
        <f t="shared" si="44"/>
        <v>1</v>
      </c>
      <c r="AT29" s="97">
        <f t="shared" si="48"/>
        <v>1</v>
      </c>
      <c r="AU29" s="284"/>
    </row>
    <row r="30" spans="1:48" ht="15" customHeight="1" x14ac:dyDescent="0.2">
      <c r="A30" s="273" t="s">
        <v>452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270"/>
      <c r="U30" s="270"/>
      <c r="V30" s="270"/>
      <c r="W30" s="270"/>
      <c r="X30" s="270"/>
      <c r="Y30" s="270"/>
      <c r="Z30" s="207"/>
      <c r="AA30" s="270"/>
      <c r="AB30" s="270"/>
      <c r="AC30" s="270"/>
      <c r="AD30" s="270"/>
      <c r="AE30" s="270"/>
      <c r="AF30" s="94"/>
      <c r="AG30" s="94"/>
      <c r="AH30" s="94"/>
      <c r="AI30" s="94">
        <f>U61+U62</f>
        <v>33.9</v>
      </c>
      <c r="AJ30" s="94">
        <f t="shared" ref="AJ30:AK30" si="89">V61+V62</f>
        <v>36.1</v>
      </c>
      <c r="AK30" s="94">
        <f t="shared" si="89"/>
        <v>36.6</v>
      </c>
      <c r="AL30" s="94">
        <f t="shared" si="42"/>
        <v>33.9</v>
      </c>
      <c r="AM30" s="94">
        <f t="shared" si="79"/>
        <v>36.1</v>
      </c>
      <c r="AN30" s="94">
        <f t="shared" si="80"/>
        <v>36.6</v>
      </c>
      <c r="AO30" s="94">
        <f>N61</f>
        <v>33.9</v>
      </c>
      <c r="AP30" s="94">
        <f t="shared" ref="AP30:AQ30" si="90">O61</f>
        <v>36.1</v>
      </c>
      <c r="AQ30" s="94">
        <f t="shared" si="90"/>
        <v>36.6</v>
      </c>
      <c r="AR30" s="97">
        <f t="shared" si="84"/>
        <v>1</v>
      </c>
      <c r="AS30" s="97">
        <f t="shared" si="44"/>
        <v>1</v>
      </c>
      <c r="AT30" s="97">
        <f t="shared" si="48"/>
        <v>1</v>
      </c>
      <c r="AU30" s="284"/>
    </row>
    <row r="31" spans="1:48" ht="15" customHeight="1" x14ac:dyDescent="0.2">
      <c r="A31" s="273" t="s">
        <v>453</v>
      </c>
      <c r="B31" s="270"/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0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07"/>
      <c r="AA31" s="270"/>
      <c r="AB31" s="270"/>
      <c r="AC31" s="270"/>
      <c r="AD31" s="270"/>
      <c r="AE31" s="270"/>
      <c r="AF31" s="94"/>
      <c r="AG31" s="94"/>
      <c r="AH31" s="94"/>
      <c r="AI31" s="94">
        <f>U63</f>
        <v>37.1</v>
      </c>
      <c r="AJ31" s="94">
        <f t="shared" ref="AJ31:AK31" si="91">V63</f>
        <v>37.200000000000003</v>
      </c>
      <c r="AK31" s="94">
        <f t="shared" si="91"/>
        <v>37.6</v>
      </c>
      <c r="AL31" s="94">
        <f t="shared" si="42"/>
        <v>37.1</v>
      </c>
      <c r="AM31" s="94">
        <f t="shared" si="79"/>
        <v>37.200000000000003</v>
      </c>
      <c r="AN31" s="94">
        <f t="shared" si="80"/>
        <v>37.6</v>
      </c>
      <c r="AO31" s="94">
        <f>N63</f>
        <v>37.1</v>
      </c>
      <c r="AP31" s="94">
        <f t="shared" ref="AP31:AQ31" si="92">O63</f>
        <v>37.200000000000003</v>
      </c>
      <c r="AQ31" s="94">
        <f t="shared" si="92"/>
        <v>37.6</v>
      </c>
      <c r="AR31" s="97">
        <f t="shared" si="84"/>
        <v>1</v>
      </c>
      <c r="AS31" s="97">
        <f t="shared" si="44"/>
        <v>1</v>
      </c>
      <c r="AT31" s="97">
        <f t="shared" si="48"/>
        <v>1</v>
      </c>
      <c r="AU31" s="284"/>
    </row>
    <row r="32" spans="1:48" ht="39" customHeight="1" x14ac:dyDescent="0.2">
      <c r="A32" s="275" t="s">
        <v>168</v>
      </c>
      <c r="B32" s="94">
        <f>SUM(B10:B31)</f>
        <v>71.2</v>
      </c>
      <c r="C32" s="94">
        <f t="shared" ref="C32:AH32" si="93">SUM(C10:C31)</f>
        <v>80.400000000000006</v>
      </c>
      <c r="D32" s="94">
        <f>SUM(D10:D31)</f>
        <v>78.400000000000006</v>
      </c>
      <c r="E32" s="94">
        <f t="shared" si="93"/>
        <v>0</v>
      </c>
      <c r="F32" s="94">
        <f t="shared" si="93"/>
        <v>0</v>
      </c>
      <c r="G32" s="94">
        <f t="shared" si="93"/>
        <v>0</v>
      </c>
      <c r="H32" s="94">
        <f t="shared" si="93"/>
        <v>40</v>
      </c>
      <c r="I32" s="94">
        <f t="shared" si="93"/>
        <v>44.9</v>
      </c>
      <c r="J32" s="94">
        <f t="shared" si="93"/>
        <v>43.5</v>
      </c>
      <c r="K32" s="94">
        <f t="shared" si="93"/>
        <v>61.2</v>
      </c>
      <c r="L32" s="94">
        <f t="shared" si="93"/>
        <v>67.900000000000006</v>
      </c>
      <c r="M32" s="94">
        <f t="shared" si="93"/>
        <v>67.5</v>
      </c>
      <c r="N32" s="94">
        <f t="shared" si="93"/>
        <v>117.7</v>
      </c>
      <c r="O32" s="94">
        <f t="shared" si="93"/>
        <v>150.5</v>
      </c>
      <c r="P32" s="94">
        <f t="shared" si="93"/>
        <v>147.5</v>
      </c>
      <c r="Q32" s="94">
        <f t="shared" si="93"/>
        <v>21.2</v>
      </c>
      <c r="R32" s="94">
        <f t="shared" si="93"/>
        <v>25.7</v>
      </c>
      <c r="S32" s="94">
        <f t="shared" si="93"/>
        <v>22.5</v>
      </c>
      <c r="T32" s="94">
        <f t="shared" si="93"/>
        <v>62.9</v>
      </c>
      <c r="U32" s="94">
        <f t="shared" si="93"/>
        <v>72.099999999999994</v>
      </c>
      <c r="V32" s="94">
        <f t="shared" si="93"/>
        <v>72.7</v>
      </c>
      <c r="W32" s="94">
        <f t="shared" si="93"/>
        <v>156.30000000000001</v>
      </c>
      <c r="X32" s="94">
        <f t="shared" si="93"/>
        <v>178.7</v>
      </c>
      <c r="Y32" s="94">
        <f t="shared" si="93"/>
        <v>179.2</v>
      </c>
      <c r="Z32" s="94">
        <f t="shared" si="93"/>
        <v>0</v>
      </c>
      <c r="AA32" s="94">
        <f t="shared" si="93"/>
        <v>0</v>
      </c>
      <c r="AB32" s="94">
        <f t="shared" si="93"/>
        <v>0</v>
      </c>
      <c r="AC32" s="94">
        <f t="shared" si="93"/>
        <v>40.5</v>
      </c>
      <c r="AD32" s="94">
        <f t="shared" si="93"/>
        <v>44</v>
      </c>
      <c r="AE32" s="94">
        <f t="shared" si="93"/>
        <v>43.7</v>
      </c>
      <c r="AF32" s="94">
        <f t="shared" si="93"/>
        <v>91.8</v>
      </c>
      <c r="AG32" s="94">
        <f t="shared" si="93"/>
        <v>87.9</v>
      </c>
      <c r="AH32" s="94">
        <f t="shared" si="93"/>
        <v>91.2</v>
      </c>
      <c r="AI32" s="94">
        <f>SUM(AI10:AI31)</f>
        <v>108.3</v>
      </c>
      <c r="AJ32" s="94">
        <f t="shared" ref="AJ32:AK32" si="94">SUM(AJ10:AJ31)</f>
        <v>114.6</v>
      </c>
      <c r="AK32" s="94">
        <f t="shared" si="94"/>
        <v>116.3</v>
      </c>
      <c r="AL32" s="111">
        <f t="shared" ref="AL32:AQ32" si="95">SUM(AL10:AL31)</f>
        <v>771.1</v>
      </c>
      <c r="AM32" s="111">
        <f t="shared" si="95"/>
        <v>866.7</v>
      </c>
      <c r="AN32" s="111">
        <f t="shared" si="95"/>
        <v>862.5</v>
      </c>
      <c r="AO32" s="111">
        <f t="shared" si="95"/>
        <v>771.1</v>
      </c>
      <c r="AP32" s="111">
        <f t="shared" si="95"/>
        <v>866.7</v>
      </c>
      <c r="AQ32" s="111">
        <f t="shared" si="95"/>
        <v>862.5</v>
      </c>
      <c r="AR32" s="267">
        <f>AL32/AO32</f>
        <v>1</v>
      </c>
      <c r="AS32" s="267">
        <f t="shared" ref="AS32" si="96">AM32/AP32</f>
        <v>1</v>
      </c>
      <c r="AT32" s="267">
        <f t="shared" ref="AT32" si="97">AN32/AQ32</f>
        <v>1</v>
      </c>
      <c r="AU32" s="285"/>
    </row>
    <row r="33" spans="1:51" ht="39" customHeight="1" x14ac:dyDescent="0.2">
      <c r="A33" s="275" t="s">
        <v>168</v>
      </c>
      <c r="B33" s="270"/>
      <c r="C33" s="270"/>
      <c r="D33" s="270"/>
      <c r="E33" s="111">
        <f>B32</f>
        <v>71.2</v>
      </c>
      <c r="F33" s="111">
        <f t="shared" ref="F33" si="98">C32</f>
        <v>80.400000000000006</v>
      </c>
      <c r="G33" s="111">
        <f>D32</f>
        <v>78.400000000000006</v>
      </c>
      <c r="H33" s="273"/>
      <c r="I33" s="273"/>
      <c r="J33" s="273"/>
      <c r="K33" s="273"/>
      <c r="L33" s="273"/>
      <c r="M33" s="111"/>
      <c r="N33" s="111">
        <f>H32+K32+N32</f>
        <v>218.9</v>
      </c>
      <c r="O33" s="111">
        <f t="shared" ref="O33" si="99">I32+L32+O32</f>
        <v>263.3</v>
      </c>
      <c r="P33" s="111">
        <f>J32+M32+P32</f>
        <v>258.5</v>
      </c>
      <c r="Q33" s="273"/>
      <c r="R33" s="273"/>
      <c r="S33" s="273"/>
      <c r="T33" s="273"/>
      <c r="U33" s="273"/>
      <c r="V33" s="273"/>
      <c r="W33" s="117"/>
      <c r="X33" s="111"/>
      <c r="Y33" s="111"/>
      <c r="Z33" s="111">
        <f>Q32+T32+W32</f>
        <v>240.4</v>
      </c>
      <c r="AA33" s="111">
        <f>R32+U32+X32</f>
        <v>276.5</v>
      </c>
      <c r="AB33" s="111">
        <f t="shared" ref="AB33" si="100">S32+V32+Y32</f>
        <v>274.39999999999998</v>
      </c>
      <c r="AC33" s="273"/>
      <c r="AD33" s="273"/>
      <c r="AE33" s="273"/>
      <c r="AF33" s="273"/>
      <c r="AG33" s="273"/>
      <c r="AH33" s="273"/>
      <c r="AI33" s="111">
        <f>AC32+AF32+AI32</f>
        <v>240.6</v>
      </c>
      <c r="AJ33" s="111">
        <f t="shared" ref="AJ33" si="101">AD32+AG32+AJ32</f>
        <v>246.5</v>
      </c>
      <c r="AK33" s="111">
        <f>AE32+AH32+AK32</f>
        <v>251.2</v>
      </c>
      <c r="AL33" s="270"/>
      <c r="AM33" s="270"/>
      <c r="AN33" s="270"/>
      <c r="AO33" s="94"/>
      <c r="AP33" s="52"/>
      <c r="AQ33" s="52"/>
      <c r="AR33" s="52"/>
      <c r="AS33" s="52"/>
      <c r="AT33" s="52"/>
      <c r="AU33" s="52"/>
    </row>
    <row r="34" spans="1:51" ht="44.25" customHeight="1" x14ac:dyDescent="0.2">
      <c r="A34" s="275" t="s">
        <v>169</v>
      </c>
      <c r="B34" s="51"/>
      <c r="C34" s="51"/>
      <c r="D34" s="51"/>
      <c r="E34" s="97">
        <f>E33/AL32</f>
        <v>9.1999999999999998E-2</v>
      </c>
      <c r="F34" s="97">
        <f t="shared" ref="F34" si="102">F33/AM32</f>
        <v>9.2999999999999999E-2</v>
      </c>
      <c r="G34" s="97">
        <f>G33/AN32</f>
        <v>9.0999999999999998E-2</v>
      </c>
      <c r="H34" s="51"/>
      <c r="I34" s="51"/>
      <c r="J34" s="51"/>
      <c r="K34" s="51"/>
      <c r="L34" s="51"/>
      <c r="M34" s="51"/>
      <c r="N34" s="97">
        <f>N33/AL32</f>
        <v>0.28399999999999997</v>
      </c>
      <c r="O34" s="97">
        <f>O33/AM32</f>
        <v>0.30399999999999999</v>
      </c>
      <c r="P34" s="97">
        <f>P33/AN32</f>
        <v>0.3</v>
      </c>
      <c r="Q34" s="51"/>
      <c r="R34" s="51"/>
      <c r="S34" s="51"/>
      <c r="T34" s="51"/>
      <c r="U34" s="51"/>
      <c r="V34" s="51"/>
      <c r="W34" s="53"/>
      <c r="X34" s="97"/>
      <c r="Y34" s="97"/>
      <c r="Z34" s="97">
        <f>Z33/AL32</f>
        <v>0.312</v>
      </c>
      <c r="AA34" s="97">
        <f>AA33/AM32</f>
        <v>0.31900000000000001</v>
      </c>
      <c r="AB34" s="97">
        <f>AB33/AN32</f>
        <v>0.318</v>
      </c>
      <c r="AC34" s="51"/>
      <c r="AD34" s="51"/>
      <c r="AE34" s="51"/>
      <c r="AF34" s="51"/>
      <c r="AG34" s="51"/>
      <c r="AH34" s="51"/>
      <c r="AI34" s="97">
        <f>AI33/AL32</f>
        <v>0.312</v>
      </c>
      <c r="AJ34" s="97">
        <f>AJ33/AM32</f>
        <v>0.28399999999999997</v>
      </c>
      <c r="AK34" s="97">
        <f>AK33/AN32</f>
        <v>0.29099999999999998</v>
      </c>
      <c r="AL34" s="51"/>
      <c r="AM34" s="51"/>
      <c r="AN34" s="51"/>
      <c r="AO34" s="54"/>
      <c r="AR34" s="47"/>
    </row>
    <row r="35" spans="1:51" hidden="1" x14ac:dyDescent="0.2">
      <c r="Z35" s="17"/>
      <c r="AK35" s="91" t="s">
        <v>274</v>
      </c>
      <c r="AL35" s="75">
        <f>Свод!E11</f>
        <v>771.1</v>
      </c>
      <c r="AM35" s="75">
        <f>Свод!F11</f>
        <v>866.7</v>
      </c>
      <c r="AN35" s="72">
        <f>Свод!G11</f>
        <v>862.5</v>
      </c>
      <c r="AO35" s="75"/>
      <c r="AP35" s="75"/>
      <c r="AQ35" s="75"/>
      <c r="AR35" s="72"/>
      <c r="AS35" s="72"/>
      <c r="AT35" s="72"/>
    </row>
    <row r="36" spans="1:51" s="91" customFormat="1" hidden="1" x14ac:dyDescent="0.2">
      <c r="A36" s="327" t="s">
        <v>170</v>
      </c>
      <c r="B36" s="328"/>
      <c r="C36" s="328"/>
      <c r="D36" s="329"/>
      <c r="E36" s="330" t="s">
        <v>193</v>
      </c>
      <c r="F36" s="331"/>
      <c r="G36" s="331"/>
      <c r="H36" s="331"/>
      <c r="I36" s="331"/>
      <c r="J36" s="331"/>
      <c r="K36" s="331"/>
      <c r="L36" s="331"/>
      <c r="M36" s="332" t="s">
        <v>171</v>
      </c>
      <c r="N36" s="332"/>
      <c r="O36" s="332"/>
      <c r="P36" s="332"/>
      <c r="Q36" s="332"/>
      <c r="R36" s="332"/>
      <c r="S36" s="326" t="s">
        <v>193</v>
      </c>
      <c r="T36" s="326"/>
      <c r="U36" s="326"/>
      <c r="V36" s="326"/>
      <c r="W36" s="326"/>
      <c r="X36" s="286"/>
      <c r="Y36" s="332" t="s">
        <v>172</v>
      </c>
      <c r="Z36" s="332"/>
      <c r="AA36" s="332"/>
      <c r="AB36" s="332"/>
      <c r="AC36" s="326" t="s">
        <v>193</v>
      </c>
      <c r="AD36" s="326"/>
      <c r="AE36" s="326"/>
      <c r="AF36" s="326"/>
      <c r="AG36" s="326"/>
      <c r="AH36" s="326"/>
      <c r="AJ36" s="47"/>
      <c r="AK36" s="47"/>
      <c r="AL36" s="74">
        <f>AL32-AL35</f>
        <v>0</v>
      </c>
      <c r="AM36" s="74">
        <f t="shared" ref="AM36:AN36" si="103">AM32-AM35</f>
        <v>0</v>
      </c>
      <c r="AN36" s="74">
        <f t="shared" si="103"/>
        <v>0</v>
      </c>
      <c r="AO36" s="74"/>
      <c r="AP36" s="74"/>
      <c r="AQ36" s="74"/>
      <c r="AR36" s="77"/>
      <c r="AS36" s="77"/>
      <c r="AT36" s="77"/>
    </row>
    <row r="37" spans="1:51" hidden="1" x14ac:dyDescent="0.2">
      <c r="A37" s="92">
        <f>'ВЭС, ВПМЭС'!E84</f>
        <v>48.8</v>
      </c>
      <c r="B37" s="17">
        <f>'ВЭС, ВПМЭС'!F84</f>
        <v>8.3000000000000007</v>
      </c>
      <c r="C37" s="17">
        <f>'ВЭС, ВПМЭС'!G84</f>
        <v>10.3</v>
      </c>
      <c r="D37" s="17">
        <f>'ВЭС, ВПМЭС'!H84</f>
        <v>9.8000000000000007</v>
      </c>
      <c r="E37" s="92"/>
      <c r="F37" s="252">
        <f>'ВЭС, ВПМЭС'!J84</f>
        <v>49</v>
      </c>
      <c r="G37" s="197">
        <f>'ВЭС, ВПМЭС'!K84</f>
        <v>5</v>
      </c>
      <c r="H37" s="92">
        <f>'ВЭС, ВПМЭС'!L84</f>
        <v>3.9</v>
      </c>
      <c r="I37" s="92">
        <f>'ВЭС, ВПМЭС'!M84</f>
        <v>4.3</v>
      </c>
      <c r="J37" s="92">
        <f>'ВЭС, ВПМЭС'!N84</f>
        <v>4.2</v>
      </c>
      <c r="K37" s="92"/>
      <c r="L37" s="17"/>
      <c r="M37" s="92">
        <f>'ЧЭС, ВПМЭС'!E72</f>
        <v>48.7</v>
      </c>
      <c r="N37" s="17">
        <f>'ЧЭС, ВПМЭС'!F72</f>
        <v>2</v>
      </c>
      <c r="O37" s="17">
        <f>'ЧЭС, ВПМЭС'!G72</f>
        <v>2</v>
      </c>
      <c r="P37" s="17">
        <f>'ЧЭС, ВПМЭС'!H72</f>
        <v>2</v>
      </c>
      <c r="Q37" s="17"/>
      <c r="S37" s="252">
        <f>'ЧЭС, ВПМЭС'!J72</f>
        <v>49</v>
      </c>
      <c r="T37" s="197">
        <f>'ЧЭС, ВПМЭС'!K72</f>
        <v>10</v>
      </c>
      <c r="U37" s="92">
        <f>'ЧЭС, ВПМЭС'!L72</f>
        <v>1.6</v>
      </c>
      <c r="V37" s="92">
        <f>'ЧЭС, ВПМЭС'!M72</f>
        <v>1.7</v>
      </c>
      <c r="W37" s="92">
        <f>'ЧЭС, ВПМЭС'!N72</f>
        <v>1.7</v>
      </c>
      <c r="Y37" s="91">
        <f>ВУЭС!E23</f>
        <v>48.8</v>
      </c>
      <c r="Z37" s="17">
        <f>ВУЭС!F23</f>
        <v>4.9000000000000004</v>
      </c>
      <c r="AA37" s="17">
        <f>ВУЭС!G23</f>
        <v>6</v>
      </c>
      <c r="AB37" s="17">
        <f>ВУЭС!H23</f>
        <v>6.4</v>
      </c>
      <c r="AD37" s="252">
        <f>ВУЭС!J23</f>
        <v>49</v>
      </c>
      <c r="AE37" s="140">
        <f>ВУЭС!K23</f>
        <v>10</v>
      </c>
      <c r="AF37" s="92">
        <f>ВУЭС!L23</f>
        <v>4.9000000000000004</v>
      </c>
      <c r="AG37" s="92">
        <f>ВУЭС!M23</f>
        <v>6</v>
      </c>
      <c r="AH37" s="92">
        <f>ВУЭС!N23</f>
        <v>6.4</v>
      </c>
      <c r="AI37" s="133"/>
      <c r="AL37" s="274"/>
      <c r="AM37" s="274"/>
      <c r="AN37" s="274"/>
      <c r="AO37" s="75"/>
      <c r="AP37" s="75"/>
      <c r="AQ37" s="75"/>
      <c r="AR37" s="272"/>
      <c r="AS37" s="272"/>
      <c r="AT37" s="272"/>
    </row>
    <row r="38" spans="1:51" hidden="1" x14ac:dyDescent="0.2">
      <c r="A38" s="92">
        <f>'ВЭС, ВПМЭС'!E85</f>
        <v>48.8</v>
      </c>
      <c r="B38" s="17">
        <f>'ВЭС, ВПМЭС'!F85</f>
        <v>0</v>
      </c>
      <c r="C38" s="17">
        <f>'ВЭС, ВПМЭС'!G85</f>
        <v>0</v>
      </c>
      <c r="D38" s="17">
        <f>'ВЭС, ВПМЭС'!H85</f>
        <v>0</v>
      </c>
      <c r="F38" s="252">
        <f>'ВЭС, ВПМЭС'!J85</f>
        <v>49</v>
      </c>
      <c r="G38" s="197">
        <f>'ВЭС, ВПМЭС'!K85</f>
        <v>10</v>
      </c>
      <c r="H38" s="92">
        <f>'ВЭС, ВПМЭС'!L85</f>
        <v>4.4000000000000004</v>
      </c>
      <c r="I38" s="92">
        <f>'ВЭС, ВПМЭС'!M85</f>
        <v>6</v>
      </c>
      <c r="J38" s="92">
        <f>'ВЭС, ВПМЭС'!N85</f>
        <v>5.6</v>
      </c>
      <c r="K38" s="17"/>
      <c r="L38" s="287"/>
      <c r="M38" s="92">
        <f>'ЧЭС, ВПМЭС'!E73</f>
        <v>48.7</v>
      </c>
      <c r="N38" s="17">
        <f>'ЧЭС, ВПМЭС'!F73</f>
        <v>0</v>
      </c>
      <c r="O38" s="17">
        <f>'ЧЭС, ВПМЭС'!G73</f>
        <v>0</v>
      </c>
      <c r="P38" s="17">
        <f>'ЧЭС, ВПМЭС'!H73</f>
        <v>0</v>
      </c>
      <c r="Q38" s="17"/>
      <c r="S38" s="252">
        <f>'ЧЭС, ВПМЭС'!J73</f>
        <v>49</v>
      </c>
      <c r="T38" s="197">
        <f>'ЧЭС, ВПМЭС'!K73</f>
        <v>20</v>
      </c>
      <c r="U38" s="92">
        <f>'ЧЭС, ВПМЭС'!L73</f>
        <v>0.4</v>
      </c>
      <c r="V38" s="92">
        <f>'ЧЭС, ВПМЭС'!M73</f>
        <v>0.3</v>
      </c>
      <c r="W38" s="92">
        <f>'ЧЭС, ВПМЭС'!N73</f>
        <v>0.3</v>
      </c>
      <c r="Y38" s="91">
        <f>ВУЭС!E24</f>
        <v>48.7</v>
      </c>
      <c r="Z38" s="17">
        <f>ВУЭС!F24</f>
        <v>6.7</v>
      </c>
      <c r="AA38" s="17">
        <f>ВУЭС!G24</f>
        <v>10</v>
      </c>
      <c r="AB38" s="17">
        <f>ВУЭС!H24</f>
        <v>9.1</v>
      </c>
      <c r="AC38" s="92"/>
      <c r="AD38" s="252">
        <f>ВУЭС!J24</f>
        <v>49</v>
      </c>
      <c r="AE38" s="140">
        <f>ВУЭС!K24</f>
        <v>15</v>
      </c>
      <c r="AF38" s="92">
        <f>ВУЭС!L24</f>
        <v>6.7</v>
      </c>
      <c r="AG38" s="92">
        <f>ВУЭС!M24</f>
        <v>10</v>
      </c>
      <c r="AH38" s="92">
        <f>ВУЭС!N24</f>
        <v>9.1</v>
      </c>
      <c r="AI38" s="133"/>
      <c r="AO38" s="75"/>
      <c r="AP38" s="75"/>
      <c r="AQ38" s="75"/>
      <c r="AR38" s="272"/>
      <c r="AS38" s="272"/>
      <c r="AT38" s="272"/>
    </row>
    <row r="39" spans="1:51" hidden="1" x14ac:dyDescent="0.2">
      <c r="A39" s="92">
        <f>'ВЭС, ВПМЭС'!E87</f>
        <v>48.7</v>
      </c>
      <c r="B39" s="17">
        <f>'ВЭС, ВПМЭС'!F87</f>
        <v>16.600000000000001</v>
      </c>
      <c r="C39" s="17">
        <f>'ВЭС, ВПМЭС'!G87</f>
        <v>16.8</v>
      </c>
      <c r="D39" s="17">
        <f>'ВЭС, ВПМЭС'!H87</f>
        <v>17.2</v>
      </c>
      <c r="F39" s="252">
        <f>'ВЭС, ВПМЭС'!J87</f>
        <v>49</v>
      </c>
      <c r="G39" s="197">
        <f>'ВЭС, ВПМЭС'!K87</f>
        <v>15</v>
      </c>
      <c r="H39" s="92">
        <f>'ВЭС, ВПМЭС'!L87</f>
        <v>14.6</v>
      </c>
      <c r="I39" s="92">
        <f>'ВЭС, ВПМЭС'!M87</f>
        <v>14.7</v>
      </c>
      <c r="J39" s="92">
        <f>'ВЭС, ВПМЭС'!N87</f>
        <v>15.1</v>
      </c>
      <c r="K39" s="17"/>
      <c r="L39" s="287"/>
      <c r="M39" s="92">
        <f>'ЧЭС, ВПМЭС'!E74</f>
        <v>48.7</v>
      </c>
      <c r="N39" s="17">
        <f>'ЧЭС, ВПМЭС'!F74</f>
        <v>0</v>
      </c>
      <c r="O39" s="17">
        <f>'ЧЭС, ВПМЭС'!G74</f>
        <v>0</v>
      </c>
      <c r="P39" s="17">
        <f>'ЧЭС, ВПМЭС'!H74</f>
        <v>0</v>
      </c>
      <c r="Q39" s="17"/>
      <c r="S39" s="252">
        <f>'ЧЭС, ВПМЭС'!J74</f>
        <v>0</v>
      </c>
      <c r="T39" s="197">
        <f>'ЧЭС, ВПМЭС'!K74</f>
        <v>0</v>
      </c>
      <c r="U39" s="92">
        <f>'ЧЭС, ВПМЭС'!L74</f>
        <v>0</v>
      </c>
      <c r="V39" s="92">
        <f>'ЧЭС, ВПМЭС'!M74</f>
        <v>0</v>
      </c>
      <c r="W39" s="92">
        <f>'ЧЭС, ВПМЭС'!N74</f>
        <v>0</v>
      </c>
      <c r="Y39" s="91">
        <f>ВУЭС!E25</f>
        <v>48.6</v>
      </c>
      <c r="Z39" s="17">
        <f>ВУЭС!F25</f>
        <v>1</v>
      </c>
      <c r="AA39" s="17">
        <f>ВУЭС!G25</f>
        <v>1.6</v>
      </c>
      <c r="AB39" s="17">
        <f>ВУЭС!H25</f>
        <v>1.6</v>
      </c>
      <c r="AD39" s="252">
        <f>ВУЭС!J25</f>
        <v>48.9</v>
      </c>
      <c r="AE39" s="140">
        <f>ВУЭС!K25</f>
        <v>20</v>
      </c>
      <c r="AF39" s="92">
        <f>ВУЭС!L25</f>
        <v>1</v>
      </c>
      <c r="AG39" s="92">
        <f>ВУЭС!M25</f>
        <v>1.6</v>
      </c>
      <c r="AH39" s="92">
        <f>ВУЭС!N25</f>
        <v>1.6</v>
      </c>
      <c r="AI39" s="133"/>
      <c r="AO39" s="75"/>
      <c r="AP39" s="75"/>
      <c r="AQ39" s="75"/>
      <c r="AR39" s="272"/>
      <c r="AS39" s="272"/>
      <c r="AT39" s="272"/>
    </row>
    <row r="40" spans="1:51" hidden="1" x14ac:dyDescent="0.2">
      <c r="A40" s="92">
        <f>'ВЭС, ВПМЭС'!E88</f>
        <v>48.7</v>
      </c>
      <c r="B40" s="17">
        <f>'ВЭС, ВПМЭС'!F88</f>
        <v>0</v>
      </c>
      <c r="C40" s="17">
        <f>'ВЭС, ВПМЭС'!G88</f>
        <v>0</v>
      </c>
      <c r="D40" s="17">
        <f>'ВЭС, ВПМЭС'!H88</f>
        <v>0</v>
      </c>
      <c r="F40" s="252">
        <f>'ВЭС, ВПМЭС'!J88</f>
        <v>49</v>
      </c>
      <c r="G40" s="197">
        <f>'ВЭС, ВПМЭС'!K88</f>
        <v>20</v>
      </c>
      <c r="H40" s="92">
        <f>'ВЭС, ВПМЭС'!L88</f>
        <v>2</v>
      </c>
      <c r="I40" s="92">
        <f>'ВЭС, ВПМЭС'!M88</f>
        <v>2.1</v>
      </c>
      <c r="J40" s="92">
        <f>'ВЭС, ВПМЭС'!N88</f>
        <v>2.1</v>
      </c>
      <c r="K40" s="17"/>
      <c r="L40" s="287"/>
      <c r="M40" s="92">
        <f>'ЧЭС, ВПМЭС'!E75</f>
        <v>48.6</v>
      </c>
      <c r="N40" s="17">
        <f>'ЧЭС, ВПМЭС'!F75</f>
        <v>14.2</v>
      </c>
      <c r="O40" s="17">
        <f>'ЧЭС, ВПМЭС'!G75</f>
        <v>14.9</v>
      </c>
      <c r="P40" s="17">
        <f>'ЧЭС, ВПМЭС'!H75</f>
        <v>15</v>
      </c>
      <c r="Q40" s="17"/>
      <c r="S40" s="252">
        <f>'ЧЭС, ВПМЭС'!J75</f>
        <v>49</v>
      </c>
      <c r="T40" s="197">
        <f>'ЧЭС, ВПМЭС'!K75</f>
        <v>20</v>
      </c>
      <c r="U40" s="92">
        <f>'ЧЭС, ВПМЭС'!L75</f>
        <v>14.2</v>
      </c>
      <c r="V40" s="92">
        <f>'ЧЭС, ВПМЭС'!M75</f>
        <v>14.9</v>
      </c>
      <c r="W40" s="92">
        <f>'ЧЭС, ВПМЭС'!N75</f>
        <v>15</v>
      </c>
      <c r="Y40" s="91">
        <f>ВУЭС!E26</f>
        <v>47.9</v>
      </c>
      <c r="Z40" s="17">
        <f>ВУЭС!F26</f>
        <v>18.5</v>
      </c>
      <c r="AA40" s="17">
        <f>ВУЭС!G26</f>
        <v>20.2</v>
      </c>
      <c r="AB40" s="17">
        <f>ВУЭС!H26</f>
        <v>20.7</v>
      </c>
      <c r="AD40" s="252">
        <f>ВУЭС!J26</f>
        <v>48.9</v>
      </c>
      <c r="AE40" s="140">
        <f>ВУЭС!K26</f>
        <v>35</v>
      </c>
      <c r="AF40" s="92">
        <f>ВУЭС!L26</f>
        <v>10.9</v>
      </c>
      <c r="AG40" s="92">
        <f>ВУЭС!M26</f>
        <v>11.5</v>
      </c>
      <c r="AH40" s="92">
        <f>ВУЭС!N26</f>
        <v>11.8</v>
      </c>
      <c r="AO40" s="124"/>
      <c r="AP40" s="124"/>
      <c r="AQ40" s="124"/>
      <c r="AR40" s="272"/>
      <c r="AS40" s="272"/>
      <c r="AT40" s="272"/>
      <c r="AU40" s="77"/>
      <c r="AV40" s="91"/>
      <c r="AW40" s="17"/>
      <c r="AX40" s="44"/>
      <c r="AY40" s="92"/>
    </row>
    <row r="41" spans="1:51" hidden="1" x14ac:dyDescent="0.2">
      <c r="A41" s="92">
        <f>'ВЭС, ВПМЭС'!E89</f>
        <v>48.6</v>
      </c>
      <c r="B41" s="17">
        <f>'ВЭС, ВПМЭС'!F89</f>
        <v>9.6</v>
      </c>
      <c r="C41" s="17">
        <f>'ВЭС, ВПМЭС'!G89</f>
        <v>9.6999999999999993</v>
      </c>
      <c r="D41" s="17">
        <f>'ВЭС, ВПМЭС'!H89</f>
        <v>9.6</v>
      </c>
      <c r="F41" s="252">
        <f>'ВЭС, ВПМЭС'!J89</f>
        <v>48.9</v>
      </c>
      <c r="G41" s="197">
        <f>'ВЭС, ВПМЭС'!K89</f>
        <v>20</v>
      </c>
      <c r="H41" s="92">
        <f>'ВЭС, ВПМЭС'!L89</f>
        <v>9.6</v>
      </c>
      <c r="I41" s="92">
        <f>'ВЭС, ВПМЭС'!M89</f>
        <v>9.6999999999999993</v>
      </c>
      <c r="J41" s="92">
        <f>'ВЭС, ВПМЭС'!N89</f>
        <v>9.6</v>
      </c>
      <c r="K41" s="17"/>
      <c r="L41" s="287"/>
      <c r="M41" s="92">
        <f>'ЧЭС, ВПМЭС'!E76</f>
        <v>48.5</v>
      </c>
      <c r="N41" s="17">
        <f>'ЧЭС, ВПМЭС'!F76</f>
        <v>6.9</v>
      </c>
      <c r="O41" s="17">
        <f>'ЧЭС, ВПМЭС'!G76</f>
        <v>7.1</v>
      </c>
      <c r="P41" s="17">
        <f>'ЧЭС, ВПМЭС'!H76</f>
        <v>7</v>
      </c>
      <c r="Q41" s="17"/>
      <c r="S41" s="252">
        <f>'ЧЭС, ВПМЭС'!J76</f>
        <v>48.9</v>
      </c>
      <c r="T41" s="197">
        <f>'ЧЭС, ВПМЭС'!K76</f>
        <v>20</v>
      </c>
      <c r="U41" s="92">
        <f>'ЧЭС, ВПМЭС'!L76</f>
        <v>6.9</v>
      </c>
      <c r="V41" s="92">
        <f>'ЧЭС, ВПМЭС'!M76</f>
        <v>7.1</v>
      </c>
      <c r="W41" s="92">
        <f>'ЧЭС, ВПМЭС'!N76</f>
        <v>7</v>
      </c>
      <c r="Y41" s="91">
        <f>ВУЭС!E27</f>
        <v>47.9</v>
      </c>
      <c r="Z41" s="17">
        <f>ВУЭС!F27</f>
        <v>0</v>
      </c>
      <c r="AA41" s="17">
        <f>ВУЭС!G27</f>
        <v>0</v>
      </c>
      <c r="AB41" s="17">
        <f>ВУЭС!H27</f>
        <v>0</v>
      </c>
      <c r="AD41" s="252">
        <f>ВУЭС!J27</f>
        <v>48.8</v>
      </c>
      <c r="AE41" s="140">
        <f>ВУЭС!K27</f>
        <v>35</v>
      </c>
      <c r="AF41" s="92">
        <f>ВУЭС!L27</f>
        <v>7.6</v>
      </c>
      <c r="AG41" s="92">
        <f>ВУЭС!M27</f>
        <v>8.6999999999999993</v>
      </c>
      <c r="AH41" s="92">
        <f>ВУЭС!N27</f>
        <v>8.9</v>
      </c>
      <c r="AO41" s="272"/>
      <c r="AP41" s="272"/>
      <c r="AQ41" s="272"/>
      <c r="AR41" s="272"/>
      <c r="AS41" s="272"/>
      <c r="AT41" s="272"/>
      <c r="AU41" s="77"/>
      <c r="AV41" s="91"/>
      <c r="AW41" s="17"/>
      <c r="AX41" s="17"/>
      <c r="AY41" s="92"/>
    </row>
    <row r="42" spans="1:51" hidden="1" x14ac:dyDescent="0.2">
      <c r="A42" s="92">
        <f>'ВЭС, ВПМЭС'!E90</f>
        <v>48.5</v>
      </c>
      <c r="B42" s="17">
        <f>'ВЭС, ВПМЭС'!F90</f>
        <v>10</v>
      </c>
      <c r="C42" s="17">
        <f>'ВЭС, ВПМЭС'!G90</f>
        <v>13.6</v>
      </c>
      <c r="D42" s="17">
        <f>'ВЭС, ВПМЭС'!H90</f>
        <v>12.8</v>
      </c>
      <c r="F42" s="252">
        <f>'ВЭС, ВПМЭС'!J90</f>
        <v>48.9</v>
      </c>
      <c r="G42" s="197">
        <f>'ВЭС, ВПМЭС'!K90</f>
        <v>20</v>
      </c>
      <c r="H42" s="92">
        <f>'ВЭС, ВПМЭС'!L90</f>
        <v>10</v>
      </c>
      <c r="I42" s="92">
        <f>'ВЭС, ВПМЭС'!M90</f>
        <v>13.6</v>
      </c>
      <c r="J42" s="92">
        <f>'ВЭС, ВПМЭС'!N90</f>
        <v>12.8</v>
      </c>
      <c r="K42" s="17"/>
      <c r="L42" s="287"/>
      <c r="M42" s="92">
        <f>'ЧЭС, ВПМЭС'!E77</f>
        <v>48.4</v>
      </c>
      <c r="N42" s="17">
        <f>'ЧЭС, ВПМЭС'!F77</f>
        <v>29.1</v>
      </c>
      <c r="O42" s="17">
        <f>'ЧЭС, ВПМЭС'!G77</f>
        <v>32.1</v>
      </c>
      <c r="P42" s="17">
        <f>'ЧЭС, ВПМЭС'!H77</f>
        <v>31.9</v>
      </c>
      <c r="Q42" s="17"/>
      <c r="S42" s="252">
        <f>'ЧЭС, ВПМЭС'!J77</f>
        <v>48.9</v>
      </c>
      <c r="T42" s="197">
        <f>'ЧЭС, ВПМЭС'!K77</f>
        <v>25</v>
      </c>
      <c r="U42" s="92">
        <f>'ЧЭС, ВПМЭС'!L77</f>
        <v>29.1</v>
      </c>
      <c r="V42" s="92">
        <f>'ЧЭС, ВПМЭС'!M77</f>
        <v>32.1</v>
      </c>
      <c r="W42" s="92">
        <f>'ЧЭС, ВПМЭС'!N77</f>
        <v>31.9</v>
      </c>
      <c r="Y42" s="91"/>
      <c r="Z42" s="92">
        <f>ВУЭС!F28</f>
        <v>31.1</v>
      </c>
      <c r="AA42" s="92">
        <f>ВУЭС!G28</f>
        <v>37.799999999999997</v>
      </c>
      <c r="AB42" s="92">
        <f>ВУЭС!H28</f>
        <v>37.799999999999997</v>
      </c>
      <c r="AD42" s="252"/>
      <c r="AE42" s="140"/>
      <c r="AF42" s="92">
        <f>ВУЭС!L28</f>
        <v>31.1</v>
      </c>
      <c r="AG42" s="92">
        <f>ВУЭС!M28</f>
        <v>37.799999999999997</v>
      </c>
      <c r="AH42" s="92">
        <f>ВУЭС!N28</f>
        <v>37.799999999999997</v>
      </c>
      <c r="AJ42" s="17"/>
      <c r="AL42" s="272"/>
      <c r="AM42" s="272"/>
      <c r="AN42" s="272"/>
      <c r="AO42" s="272"/>
      <c r="AP42" s="272"/>
      <c r="AQ42" s="272"/>
      <c r="AR42" s="46"/>
      <c r="AS42" s="46"/>
      <c r="AT42" s="46"/>
      <c r="AU42" s="75"/>
      <c r="AV42" s="91"/>
      <c r="AW42" s="17"/>
      <c r="AX42" s="17"/>
      <c r="AY42" s="92"/>
    </row>
    <row r="43" spans="1:51" hidden="1" x14ac:dyDescent="0.2">
      <c r="A43" s="92">
        <f>'ВЭС, ВПМЭС'!E91</f>
        <v>48.4</v>
      </c>
      <c r="B43" s="17">
        <f>'ВЭС, ВПМЭС'!F91</f>
        <v>4</v>
      </c>
      <c r="C43" s="17">
        <f>'ВЭС, ВПМЭС'!G91</f>
        <v>5</v>
      </c>
      <c r="D43" s="17">
        <f>'ВЭС, ВПМЭС'!H91</f>
        <v>4.0999999999999996</v>
      </c>
      <c r="F43" s="252">
        <f>'ВЭС, ВПМЭС'!J91</f>
        <v>48.9</v>
      </c>
      <c r="G43" s="197">
        <f>'ВЭС, ВПМЭС'!K91</f>
        <v>25</v>
      </c>
      <c r="H43" s="92">
        <f>'ВЭС, ВПМЭС'!L91</f>
        <v>4</v>
      </c>
      <c r="I43" s="92">
        <f>'ВЭС, ВПМЭС'!M91</f>
        <v>5</v>
      </c>
      <c r="J43" s="92">
        <f>'ВЭС, ВПМЭС'!N91</f>
        <v>4.0999999999999996</v>
      </c>
      <c r="K43" s="17"/>
      <c r="L43" s="287"/>
      <c r="M43" s="92">
        <f>'ЧЭС, ВПМЭС'!E78</f>
        <v>48.3</v>
      </c>
      <c r="N43" s="17">
        <f>'ЧЭС, ВПМЭС'!F78</f>
        <v>14.4</v>
      </c>
      <c r="O43" s="17">
        <f>'ЧЭС, ВПМЭС'!G78</f>
        <v>16.3</v>
      </c>
      <c r="P43" s="17">
        <f>'ЧЭС, ВПМЭС'!H78</f>
        <v>17</v>
      </c>
      <c r="Q43" s="17"/>
      <c r="S43" s="252">
        <f>'ЧЭС, ВПМЭС'!J78</f>
        <v>48.9</v>
      </c>
      <c r="T43" s="197">
        <f>'ЧЭС, ВПМЭС'!K78</f>
        <v>30</v>
      </c>
      <c r="U43" s="92">
        <f>'ЧЭС, ВПМЭС'!L78</f>
        <v>14.4</v>
      </c>
      <c r="V43" s="92">
        <f>'ЧЭС, ВПМЭС'!M78</f>
        <v>16.3</v>
      </c>
      <c r="W43" s="92">
        <f>'ЧЭС, ВПМЭС'!N78</f>
        <v>17</v>
      </c>
      <c r="Y43" s="91"/>
      <c r="Z43" s="92">
        <f>SUM(Z37:Z41)</f>
        <v>31.1</v>
      </c>
      <c r="AA43" s="92">
        <f t="shared" ref="AA43:AB43" si="104">SUM(AA37:AA41)</f>
        <v>37.799999999999997</v>
      </c>
      <c r="AB43" s="92">
        <f t="shared" si="104"/>
        <v>37.799999999999997</v>
      </c>
      <c r="AC43" s="91"/>
      <c r="AD43" s="252"/>
      <c r="AE43" s="140"/>
      <c r="AF43" s="92">
        <f>SUM(AF37:AF41)</f>
        <v>31.1</v>
      </c>
      <c r="AG43" s="92">
        <f t="shared" ref="AG43:AH43" si="105">SUM(AG37:AG41)</f>
        <v>37.799999999999997</v>
      </c>
      <c r="AH43" s="92">
        <f t="shared" si="105"/>
        <v>37.799999999999997</v>
      </c>
      <c r="AI43" s="92"/>
      <c r="AJ43" s="17"/>
      <c r="AL43" s="70"/>
      <c r="AM43" s="272"/>
      <c r="AN43" s="272"/>
      <c r="AO43" s="75"/>
      <c r="AP43" s="75"/>
      <c r="AQ43" s="75"/>
      <c r="AR43" s="272"/>
      <c r="AS43" s="272"/>
      <c r="AT43" s="272"/>
      <c r="AU43" s="272"/>
    </row>
    <row r="44" spans="1:51" hidden="1" x14ac:dyDescent="0.2">
      <c r="A44" s="92">
        <f>'ВЭС, ВПМЭС'!E92</f>
        <v>48.3</v>
      </c>
      <c r="B44" s="17">
        <f>'ВЭС, ВПМЭС'!F92</f>
        <v>13.7</v>
      </c>
      <c r="C44" s="17">
        <f>'ВЭС, ВПМЭС'!G92</f>
        <v>14.5</v>
      </c>
      <c r="D44" s="17">
        <f>'ВЭС, ВПМЭС'!H92</f>
        <v>14.5</v>
      </c>
      <c r="F44" s="252">
        <f>'ВЭС, ВПМЭС'!J92</f>
        <v>48.9</v>
      </c>
      <c r="G44" s="197">
        <f>'ВЭС, ВПМЭС'!K92</f>
        <v>25</v>
      </c>
      <c r="H44" s="92">
        <f>'ВЭС, ВПМЭС'!L92</f>
        <v>8.4</v>
      </c>
      <c r="I44" s="92">
        <f>'ВЭС, ВПМЭС'!M92</f>
        <v>9</v>
      </c>
      <c r="J44" s="92">
        <f>'ВЭС, ВПМЭС'!N92</f>
        <v>9.1</v>
      </c>
      <c r="K44" s="17"/>
      <c r="L44" s="287"/>
      <c r="M44" s="92">
        <f>'ЧЭС, ВПМЭС'!E79</f>
        <v>48.3</v>
      </c>
      <c r="N44" s="17">
        <f>'ЧЭС, ВПМЭС'!F79</f>
        <v>0</v>
      </c>
      <c r="O44" s="17">
        <f>'ЧЭС, ВПМЭС'!G79</f>
        <v>0</v>
      </c>
      <c r="P44" s="17">
        <f>'ЧЭС, ВПМЭС'!H79</f>
        <v>0</v>
      </c>
      <c r="Q44" s="17"/>
      <c r="S44" s="252">
        <f>'ЧЭС, ВПМЭС'!J79</f>
        <v>0</v>
      </c>
      <c r="T44" s="197">
        <f>'ЧЭС, ВПМЭС'!K79</f>
        <v>0</v>
      </c>
      <c r="U44" s="92">
        <f>'ЧЭС, ВПМЭС'!L79</f>
        <v>0</v>
      </c>
      <c r="V44" s="92">
        <f>'ЧЭС, ВПМЭС'!M79</f>
        <v>0</v>
      </c>
      <c r="W44" s="92">
        <f>'ЧЭС, ВПМЭС'!N79</f>
        <v>0</v>
      </c>
      <c r="Z44" s="126">
        <f>Z42-Z43</f>
        <v>0</v>
      </c>
      <c r="AA44" s="126">
        <f t="shared" ref="AA44" si="106">AA42-AA43</f>
        <v>0</v>
      </c>
      <c r="AB44" s="126">
        <f>AB42-AB43</f>
        <v>0</v>
      </c>
      <c r="AD44" s="252"/>
      <c r="AE44" s="140"/>
      <c r="AF44" s="126">
        <f>AF42-AF43</f>
        <v>0</v>
      </c>
      <c r="AG44" s="126">
        <f t="shared" ref="AG44" si="107">AG42-AG43</f>
        <v>0</v>
      </c>
      <c r="AH44" s="126">
        <f>AH42-AH43</f>
        <v>0</v>
      </c>
      <c r="AI44" s="92"/>
      <c r="AJ44" s="17"/>
      <c r="AL44" s="70"/>
      <c r="AM44" s="46"/>
      <c r="AN44" s="46"/>
      <c r="AO44" s="76"/>
      <c r="AP44" s="76"/>
      <c r="AQ44" s="76"/>
      <c r="AR44" s="272"/>
      <c r="AS44" s="272"/>
      <c r="AT44" s="272"/>
      <c r="AU44" s="272"/>
    </row>
    <row r="45" spans="1:51" hidden="1" x14ac:dyDescent="0.2">
      <c r="A45" s="92">
        <f>'ВЭС, ВПМЭС'!E93</f>
        <v>48.3</v>
      </c>
      <c r="B45" s="17">
        <f>'ВЭС, ВПМЭС'!F93</f>
        <v>0</v>
      </c>
      <c r="C45" s="17">
        <f>'ВЭС, ВПМЭС'!G93</f>
        <v>0</v>
      </c>
      <c r="D45" s="17">
        <f>'ВЭС, ВПМЭС'!H93</f>
        <v>0</v>
      </c>
      <c r="F45" s="252">
        <f>'ВЭС, ВПМЭС'!J93</f>
        <v>48.9</v>
      </c>
      <c r="G45" s="197">
        <f>'ВЭС, ВПМЭС'!K93</f>
        <v>30</v>
      </c>
      <c r="H45" s="92">
        <f>'ВЭС, ВПМЭС'!L93</f>
        <v>5.3</v>
      </c>
      <c r="I45" s="92">
        <f>'ВЭС, ВПМЭС'!M93</f>
        <v>5.5</v>
      </c>
      <c r="J45" s="92">
        <f>'ВЭС, ВПМЭС'!N93</f>
        <v>5.4</v>
      </c>
      <c r="K45" s="17"/>
      <c r="L45" s="287"/>
      <c r="M45" s="92">
        <f>'ЧЭС, ВПМЭС'!E80</f>
        <v>48.2</v>
      </c>
      <c r="N45" s="17">
        <f>'ЧЭС, ВПМЭС'!F80</f>
        <v>0.2</v>
      </c>
      <c r="O45" s="17">
        <f>'ЧЭС, ВПМЭС'!G80</f>
        <v>0.7</v>
      </c>
      <c r="P45" s="17">
        <f>'ЧЭС, ВПМЭС'!H80</f>
        <v>0.5</v>
      </c>
      <c r="Q45" s="17"/>
      <c r="S45" s="252">
        <f>'ЧЭС, ВПМЭС'!J80</f>
        <v>48.9</v>
      </c>
      <c r="T45" s="197">
        <f>'ЧЭС, ВПМЭС'!K80</f>
        <v>30</v>
      </c>
      <c r="U45" s="92">
        <f>'ЧЭС, ВПМЭС'!L80</f>
        <v>0.2</v>
      </c>
      <c r="V45" s="92">
        <f>'ЧЭС, ВПМЭС'!M80</f>
        <v>0.7</v>
      </c>
      <c r="W45" s="92">
        <f>'ЧЭС, ВПМЭС'!N80</f>
        <v>0.5</v>
      </c>
      <c r="AI45" s="68"/>
      <c r="AJ45" s="47"/>
      <c r="AK45" s="47"/>
      <c r="AL45" s="46"/>
      <c r="AM45" s="46"/>
      <c r="AN45" s="46"/>
      <c r="AO45" s="46"/>
      <c r="AP45" s="46"/>
      <c r="AQ45" s="46"/>
      <c r="AR45" s="272"/>
      <c r="AS45" s="272"/>
      <c r="AT45" s="272"/>
      <c r="AU45" s="272"/>
    </row>
    <row r="46" spans="1:51" hidden="1" x14ac:dyDescent="0.2">
      <c r="A46" s="92">
        <f>'ВЭС, ВПМЭС'!E94</f>
        <v>48.2</v>
      </c>
      <c r="B46" s="17">
        <f>'ВЭС, ВПМЭС'!F94</f>
        <v>24.8</v>
      </c>
      <c r="C46" s="17">
        <f>'ВЭС, ВПМЭС'!G94</f>
        <v>36.6</v>
      </c>
      <c r="D46" s="17">
        <f>'ВЭС, ВПМЭС'!H94</f>
        <v>34.5</v>
      </c>
      <c r="F46" s="252">
        <f>'ВЭС, ВПМЭС'!J94</f>
        <v>48.9</v>
      </c>
      <c r="G46" s="197">
        <f>'ВЭС, ВПМЭС'!K94</f>
        <v>30</v>
      </c>
      <c r="H46" s="92">
        <f>'ВЭС, ВПМЭС'!L94</f>
        <v>24.7</v>
      </c>
      <c r="I46" s="92">
        <f>'ВЭС, ВПМЭС'!M94</f>
        <v>36.1</v>
      </c>
      <c r="J46" s="92">
        <f>'ВЭС, ВПМЭС'!N94</f>
        <v>34.200000000000003</v>
      </c>
      <c r="K46" s="17"/>
      <c r="L46" s="287"/>
      <c r="M46" s="92">
        <f>'ЧЭС, ВПМЭС'!E81</f>
        <v>48</v>
      </c>
      <c r="N46" s="17">
        <f>'ЧЭС, ВПМЭС'!F81</f>
        <v>0</v>
      </c>
      <c r="O46" s="17">
        <f>'ЧЭС, ВПМЭС'!G81</f>
        <v>0</v>
      </c>
      <c r="P46" s="17">
        <f>'ЧЭС, ВПМЭС'!H81</f>
        <v>0</v>
      </c>
      <c r="Q46" s="17"/>
      <c r="S46" s="252">
        <f>'ЧЭС, ВПМЭС'!J81</f>
        <v>48.9</v>
      </c>
      <c r="T46" s="197">
        <f>'ЧЭС, ВПМЭС'!K81</f>
        <v>32</v>
      </c>
      <c r="U46" s="92">
        <f>'ЧЭС, ВПМЭС'!L81</f>
        <v>4.2</v>
      </c>
      <c r="V46" s="92">
        <f>'ЧЭС, ВПМЭС'!M81</f>
        <v>4.5</v>
      </c>
      <c r="W46" s="92">
        <f>'ЧЭС, ВПМЭС'!N81</f>
        <v>4.4000000000000004</v>
      </c>
      <c r="AI46" s="68"/>
      <c r="AJ46" s="68"/>
      <c r="AK46" s="68"/>
      <c r="AL46" s="46"/>
      <c r="AM46" s="46"/>
      <c r="AN46" s="46"/>
      <c r="AO46" s="73"/>
      <c r="AP46" s="73"/>
      <c r="AQ46" s="73"/>
      <c r="AR46" s="272"/>
      <c r="AS46" s="272"/>
      <c r="AT46" s="272"/>
      <c r="AU46" s="272"/>
    </row>
    <row r="47" spans="1:51" hidden="1" x14ac:dyDescent="0.2">
      <c r="A47" s="92">
        <f>'ВЭС, ВПМЭС'!E95</f>
        <v>48.2</v>
      </c>
      <c r="B47" s="17">
        <f>'ВЭС, ВПМЭС'!F95</f>
        <v>0</v>
      </c>
      <c r="C47" s="17">
        <f>'ВЭС, ВПМЭС'!G95</f>
        <v>0</v>
      </c>
      <c r="D47" s="17">
        <f>'ВЭС, ВПМЭС'!H95</f>
        <v>0</v>
      </c>
      <c r="F47" s="252">
        <f>'ВЭС, ВПМЭС'!J95</f>
        <v>48.9</v>
      </c>
      <c r="G47" s="197">
        <f>'ВЭС, ВПМЭС'!K95</f>
        <v>32</v>
      </c>
      <c r="H47" s="92">
        <f>'ВЭС, ВПМЭС'!L95</f>
        <v>0.1</v>
      </c>
      <c r="I47" s="92">
        <f>'ВЭС, ВПМЭС'!M95</f>
        <v>0.5</v>
      </c>
      <c r="J47" s="92">
        <f>'ВЭС, ВПМЭС'!N95</f>
        <v>0.3</v>
      </c>
      <c r="K47" s="17"/>
      <c r="L47" s="287"/>
      <c r="M47" s="92">
        <f>'ЧЭС, ВПМЭС'!E82</f>
        <v>48</v>
      </c>
      <c r="N47" s="17">
        <f>'ЧЭС, ВПМЭС'!F82</f>
        <v>22.3</v>
      </c>
      <c r="O47" s="17">
        <f>'ЧЭС, ВПМЭС'!G82</f>
        <v>28</v>
      </c>
      <c r="P47" s="17">
        <f>'ЧЭС, ВПМЭС'!H82</f>
        <v>31.4</v>
      </c>
      <c r="Q47" s="17"/>
      <c r="S47" s="252">
        <f>'ЧЭС, ВПМЭС'!J82</f>
        <v>48.9</v>
      </c>
      <c r="T47" s="197">
        <f>'ЧЭС, ВПМЭС'!K82</f>
        <v>35</v>
      </c>
      <c r="U47" s="92">
        <f>'ЧЭС, ВПМЭС'!L82</f>
        <v>18.100000000000001</v>
      </c>
      <c r="V47" s="92">
        <f>'ЧЭС, ВПМЭС'!M82</f>
        <v>23.5</v>
      </c>
      <c r="W47" s="92">
        <f>'ЧЭС, ВПМЭС'!N82</f>
        <v>27</v>
      </c>
      <c r="Y47" s="327" t="s">
        <v>133</v>
      </c>
      <c r="Z47" s="328"/>
      <c r="AA47" s="328"/>
      <c r="AB47" s="329"/>
      <c r="AC47" s="326" t="s">
        <v>193</v>
      </c>
      <c r="AD47" s="326"/>
      <c r="AE47" s="326"/>
      <c r="AF47" s="326"/>
      <c r="AG47" s="326"/>
      <c r="AH47" s="326"/>
      <c r="AI47" s="68"/>
      <c r="AJ47" s="68"/>
      <c r="AK47" s="68"/>
      <c r="AL47" s="46"/>
      <c r="AM47" s="46"/>
      <c r="AN47" s="46"/>
      <c r="AO47" s="46"/>
      <c r="AP47" s="46"/>
      <c r="AQ47" s="46"/>
      <c r="AR47" s="272"/>
      <c r="AS47" s="272"/>
      <c r="AT47" s="272"/>
      <c r="AU47" s="272"/>
    </row>
    <row r="48" spans="1:51" hidden="1" x14ac:dyDescent="0.2">
      <c r="A48" s="92">
        <f>'ВЭС, ВПМЭС'!E96</f>
        <v>48.1</v>
      </c>
      <c r="B48" s="17">
        <f>'ВЭС, ВПМЭС'!F96</f>
        <v>40.6</v>
      </c>
      <c r="C48" s="17">
        <f>'ВЭС, ВПМЭС'!G96</f>
        <v>53.9</v>
      </c>
      <c r="D48" s="17">
        <f>'ВЭС, ВПМЭС'!H96</f>
        <v>51.2</v>
      </c>
      <c r="F48" s="252">
        <f>'ВЭС, ВПМЭС'!J96</f>
        <v>48.9</v>
      </c>
      <c r="G48" s="197">
        <f>'ВЭС, ВПМЭС'!K96</f>
        <v>32</v>
      </c>
      <c r="H48" s="92">
        <f>'ВЭС, ВПМЭС'!L96</f>
        <v>40.6</v>
      </c>
      <c r="I48" s="92">
        <f>'ВЭС, ВПМЭС'!M96</f>
        <v>53.9</v>
      </c>
      <c r="J48" s="92">
        <f>'ВЭС, ВПМЭС'!N96</f>
        <v>51.2</v>
      </c>
      <c r="K48" s="17"/>
      <c r="L48" s="287"/>
      <c r="M48" s="92">
        <f>'ЧЭС, ВПМЭС'!E83</f>
        <v>47.9</v>
      </c>
      <c r="N48" s="17">
        <f>'ЧЭС, ВПМЭС'!F83</f>
        <v>8.1</v>
      </c>
      <c r="O48" s="17">
        <f>'ЧЭС, ВПМЭС'!G83</f>
        <v>10.8</v>
      </c>
      <c r="P48" s="17">
        <f>'ЧЭС, ВПМЭС'!H83</f>
        <v>11</v>
      </c>
      <c r="Q48" s="17"/>
      <c r="S48" s="252">
        <f>'ЧЭС, ВПМЭС'!J83</f>
        <v>48.9</v>
      </c>
      <c r="T48" s="197">
        <f>'ЧЭС, ВПМЭС'!K83</f>
        <v>35</v>
      </c>
      <c r="U48" s="92">
        <f>'ЧЭС, ВПМЭС'!L83</f>
        <v>8.1</v>
      </c>
      <c r="V48" s="92">
        <f>'ЧЭС, ВПМЭС'!M83</f>
        <v>10.8</v>
      </c>
      <c r="W48" s="92">
        <f>'ЧЭС, ВПМЭС'!N83</f>
        <v>11</v>
      </c>
      <c r="Y48" s="91">
        <f>ТЭС!E29</f>
        <v>48.8</v>
      </c>
      <c r="Z48" s="131">
        <f>ТЭС!F29</f>
        <v>13.4</v>
      </c>
      <c r="AA48" s="131">
        <f>ТЭС!G29</f>
        <v>14.7</v>
      </c>
      <c r="AB48" s="131">
        <f>ТЭС!H29</f>
        <v>13.7</v>
      </c>
      <c r="AD48" s="252">
        <f>ТЭС!J29</f>
        <v>49</v>
      </c>
      <c r="AE48" s="140">
        <f>ТЭС!K29</f>
        <v>5</v>
      </c>
      <c r="AF48" s="92">
        <f>ТЭС!L29</f>
        <v>12.8</v>
      </c>
      <c r="AG48" s="92">
        <f>ТЭС!M29</f>
        <v>13.9</v>
      </c>
      <c r="AH48" s="92">
        <f>ТЭС!N29</f>
        <v>13.1</v>
      </c>
      <c r="AI48" s="69"/>
      <c r="AJ48" s="68"/>
      <c r="AK48" s="68"/>
      <c r="AL48" s="46"/>
      <c r="AM48" s="46"/>
      <c r="AN48" s="46"/>
      <c r="AO48" s="46"/>
      <c r="AP48" s="46"/>
      <c r="AQ48" s="46"/>
      <c r="AR48" s="272"/>
      <c r="AS48" s="272"/>
      <c r="AT48" s="272"/>
      <c r="AU48" s="272"/>
    </row>
    <row r="49" spans="1:51" hidden="1" x14ac:dyDescent="0.2">
      <c r="A49" s="92">
        <f>'ВЭС, ВПМЭС'!E97</f>
        <v>48</v>
      </c>
      <c r="B49" s="17">
        <f>'ВЭС, ВПМЭС'!F97</f>
        <v>10.7</v>
      </c>
      <c r="C49" s="17">
        <f>'ВЭС, ВПМЭС'!G97</f>
        <v>8.6</v>
      </c>
      <c r="D49" s="17">
        <f>'ВЭС, ВПМЭС'!H97</f>
        <v>6.8</v>
      </c>
      <c r="F49" s="252">
        <f>'ВЭС, ВПМЭС'!J97</f>
        <v>48.9</v>
      </c>
      <c r="G49" s="197">
        <f>'ВЭС, ВПМЭС'!K97</f>
        <v>32</v>
      </c>
      <c r="H49" s="92">
        <f>'ВЭС, ВПМЭС'!L97</f>
        <v>6.9</v>
      </c>
      <c r="I49" s="92">
        <f>'ВЭС, ВПМЭС'!M97</f>
        <v>4.3</v>
      </c>
      <c r="J49" s="92">
        <f>'ВЭС, ВПМЭС'!N97</f>
        <v>2.2999999999999998</v>
      </c>
      <c r="K49" s="17"/>
      <c r="L49" s="287"/>
      <c r="M49" s="92">
        <f>'ЧЭС, ВПМЭС'!E84</f>
        <v>47.8</v>
      </c>
      <c r="N49" s="17">
        <f>'ЧЭС, ВПМЭС'!F84</f>
        <v>16.100000000000001</v>
      </c>
      <c r="O49" s="17">
        <f>'ЧЭС, ВПМЭС'!G84</f>
        <v>22.5</v>
      </c>
      <c r="P49" s="17">
        <f>'ЧЭС, ВПМЭС'!H84</f>
        <v>23.5</v>
      </c>
      <c r="Q49" s="17"/>
      <c r="S49" s="252">
        <f>'ЧЭС, ВПМЭС'!J84</f>
        <v>48.8</v>
      </c>
      <c r="T49" s="197">
        <f>'ЧЭС, ВПМЭС'!K84</f>
        <v>35</v>
      </c>
      <c r="U49" s="92">
        <f>'ЧЭС, ВПМЭС'!L84</f>
        <v>14.9</v>
      </c>
      <c r="V49" s="92">
        <f>'ЧЭС, ВПМЭС'!M84</f>
        <v>21.5</v>
      </c>
      <c r="W49" s="92">
        <f>'ЧЭС, ВПМЭС'!N84</f>
        <v>22.5</v>
      </c>
      <c r="Y49" s="91">
        <f>ТЭС!E30</f>
        <v>48.8</v>
      </c>
      <c r="Z49" s="131">
        <f>ТЭС!F30</f>
        <v>0</v>
      </c>
      <c r="AA49" s="131">
        <f>ТЭС!G30</f>
        <v>0</v>
      </c>
      <c r="AB49" s="131">
        <f>ТЭС!H30</f>
        <v>0</v>
      </c>
      <c r="AD49" s="252">
        <f>ТЭС!J30</f>
        <v>49</v>
      </c>
      <c r="AE49" s="140">
        <f>ТЭС!K30</f>
        <v>10</v>
      </c>
      <c r="AF49" s="92">
        <f>ТЭС!L30</f>
        <v>0.6</v>
      </c>
      <c r="AG49" s="92">
        <f>ТЭС!M30</f>
        <v>0.8</v>
      </c>
      <c r="AH49" s="92">
        <f>ТЭС!N30</f>
        <v>0.6</v>
      </c>
      <c r="AI49" s="68"/>
      <c r="AJ49" s="68"/>
      <c r="AK49" s="68"/>
      <c r="AL49" s="46"/>
      <c r="AM49" s="46"/>
      <c r="AN49" s="46"/>
      <c r="AO49" s="46"/>
      <c r="AP49" s="46"/>
      <c r="AQ49" s="46"/>
      <c r="AR49" s="272"/>
      <c r="AS49" s="272"/>
      <c r="AT49" s="272"/>
      <c r="AU49" s="272"/>
    </row>
    <row r="50" spans="1:51" hidden="1" x14ac:dyDescent="0.2">
      <c r="A50" s="92">
        <f>'ВЭС, ВПМЭС'!E98</f>
        <v>48</v>
      </c>
      <c r="B50" s="17">
        <f>'ВЭС, ВПМЭС'!F98</f>
        <v>0</v>
      </c>
      <c r="C50" s="17">
        <f>'ВЭС, ВПМЭС'!G98</f>
        <v>0</v>
      </c>
      <c r="D50" s="17">
        <f>'ВЭС, ВПМЭС'!H98</f>
        <v>0</v>
      </c>
      <c r="F50" s="252">
        <f>'ВЭС, ВПМЭС'!J98</f>
        <v>48.9</v>
      </c>
      <c r="G50" s="197">
        <f>'ВЭС, ВПМЭС'!K98</f>
        <v>35</v>
      </c>
      <c r="H50" s="92">
        <f>'ВЭС, ВПМЭС'!L98</f>
        <v>3.8</v>
      </c>
      <c r="I50" s="92">
        <f>'ВЭС, ВПМЭС'!M98</f>
        <v>4.3</v>
      </c>
      <c r="J50" s="92">
        <f>'ВЭС, ВПМЭС'!N98</f>
        <v>4.5</v>
      </c>
      <c r="K50" s="17"/>
      <c r="L50" s="287"/>
      <c r="M50" s="92">
        <f>'ЧЭС, ВПМЭС'!E85</f>
        <v>47.8</v>
      </c>
      <c r="N50" s="17">
        <f>'ЧЭС, ВПМЭС'!F85</f>
        <v>0</v>
      </c>
      <c r="O50" s="17">
        <f>'ЧЭС, ВПМЭС'!G85</f>
        <v>0</v>
      </c>
      <c r="P50" s="17">
        <f>'ЧЭС, ВПМЭС'!H85</f>
        <v>0</v>
      </c>
      <c r="Q50" s="17"/>
      <c r="S50" s="252">
        <f>'ЧЭС, ВПМЭС'!J85</f>
        <v>48.8</v>
      </c>
      <c r="T50" s="197">
        <f>'ЧЭС, ВПМЭС'!K85</f>
        <v>40</v>
      </c>
      <c r="U50" s="92">
        <f>'ЧЭС, ВПМЭС'!L85</f>
        <v>1.2</v>
      </c>
      <c r="V50" s="92">
        <f>'ЧЭС, ВПМЭС'!M85</f>
        <v>1</v>
      </c>
      <c r="W50" s="92">
        <f>'ЧЭС, ВПМЭС'!N85</f>
        <v>1</v>
      </c>
      <c r="Y50" s="91">
        <f>ТЭС!E31</f>
        <v>48.6</v>
      </c>
      <c r="Z50" s="131">
        <f>ТЭС!F31</f>
        <v>3.8</v>
      </c>
      <c r="AA50" s="131">
        <f>ТЭС!G31</f>
        <v>3.9</v>
      </c>
      <c r="AB50" s="131">
        <f>ТЭС!H31</f>
        <v>3.8</v>
      </c>
      <c r="AD50" s="252">
        <f>ТЭС!J31</f>
        <v>48.9</v>
      </c>
      <c r="AE50" s="140">
        <f>ТЭС!K31</f>
        <v>20</v>
      </c>
      <c r="AF50" s="92">
        <f>ТЭС!L31</f>
        <v>3.8</v>
      </c>
      <c r="AG50" s="92">
        <f>ТЭС!M31</f>
        <v>3.9</v>
      </c>
      <c r="AH50" s="92">
        <f>ТЭС!N31</f>
        <v>3.8</v>
      </c>
      <c r="AJ50" s="47"/>
      <c r="AK50" s="47"/>
      <c r="AL50" s="46"/>
      <c r="AM50" s="46"/>
      <c r="AN50" s="46"/>
      <c r="AO50" s="46"/>
      <c r="AP50" s="46"/>
      <c r="AQ50" s="46"/>
      <c r="AR50" s="46"/>
      <c r="AS50" s="46"/>
      <c r="AT50" s="46"/>
      <c r="AU50" s="46"/>
    </row>
    <row r="51" spans="1:51" hidden="1" x14ac:dyDescent="0.2">
      <c r="A51" s="92">
        <f>'ВЭС, ВПМЭС'!E99</f>
        <v>47.9</v>
      </c>
      <c r="B51" s="17">
        <f>'ВЭС, ВПМЭС'!F99</f>
        <v>13.6</v>
      </c>
      <c r="C51" s="17">
        <f>'ВЭС, ВПМЭС'!G99</f>
        <v>17</v>
      </c>
      <c r="D51" s="17">
        <f>'ВЭС, ВПМЭС'!H99</f>
        <v>13.6</v>
      </c>
      <c r="F51" s="252">
        <f>'ВЭС, ВПМЭС'!J99</f>
        <v>48.8</v>
      </c>
      <c r="G51" s="197">
        <f>'ВЭС, ВПМЭС'!K99</f>
        <v>35</v>
      </c>
      <c r="H51" s="92">
        <f>'ВЭС, ВПМЭС'!L99</f>
        <v>13.6</v>
      </c>
      <c r="I51" s="92">
        <f>'ВЭС, ВПМЭС'!M99</f>
        <v>17</v>
      </c>
      <c r="J51" s="92">
        <f>'ВЭС, ВПМЭС'!N99</f>
        <v>13.6</v>
      </c>
      <c r="K51" s="17"/>
      <c r="L51" s="287"/>
      <c r="M51" s="92">
        <f>'ЧЭС, ВПМЭС'!E86</f>
        <v>47.7</v>
      </c>
      <c r="N51" s="17">
        <f>'ЧЭС, ВПМЭС'!F86</f>
        <v>43</v>
      </c>
      <c r="O51" s="17">
        <f>'ЧЭС, ВПМЭС'!G86</f>
        <v>44.4</v>
      </c>
      <c r="P51" s="17">
        <f>'ЧЭС, ВПМЭС'!H86</f>
        <v>44.3</v>
      </c>
      <c r="Q51" s="17"/>
      <c r="S51" s="252">
        <f>'ЧЭС, ВПМЭС'!J86</f>
        <v>48.8</v>
      </c>
      <c r="T51" s="197">
        <f>'ЧЭС, ВПМЭС'!K86</f>
        <v>40</v>
      </c>
      <c r="U51" s="92">
        <f>'ЧЭС, ВПМЭС'!L86</f>
        <v>43</v>
      </c>
      <c r="V51" s="92">
        <f>'ЧЭС, ВПМЭС'!M86</f>
        <v>44.4</v>
      </c>
      <c r="W51" s="92">
        <f>'ЧЭС, ВПМЭС'!N86</f>
        <v>44.3</v>
      </c>
      <c r="Y51" s="91">
        <f>ТЭС!E32</f>
        <v>48.5</v>
      </c>
      <c r="Z51" s="131">
        <f>ТЭС!F32</f>
        <v>2.9</v>
      </c>
      <c r="AA51" s="131">
        <f>ТЭС!G32</f>
        <v>2.9</v>
      </c>
      <c r="AB51" s="131">
        <f>ТЭС!H32</f>
        <v>2.8</v>
      </c>
      <c r="AC51" s="91"/>
      <c r="AD51" s="252">
        <f>ТЭС!J32</f>
        <v>48.9</v>
      </c>
      <c r="AE51" s="140">
        <f>ТЭС!K32</f>
        <v>20</v>
      </c>
      <c r="AF51" s="92">
        <f>ТЭС!L32</f>
        <v>2.9</v>
      </c>
      <c r="AG51" s="92">
        <f>ТЭС!M32</f>
        <v>2.9</v>
      </c>
      <c r="AH51" s="92">
        <f>ТЭС!N32</f>
        <v>2.8</v>
      </c>
      <c r="AI51" s="92"/>
      <c r="AL51" s="70"/>
      <c r="AM51" s="46"/>
      <c r="AN51" s="46"/>
      <c r="AO51" s="76"/>
      <c r="AP51" s="76"/>
      <c r="AQ51" s="76"/>
      <c r="AR51" s="272"/>
      <c r="AS51" s="272"/>
      <c r="AT51" s="272"/>
      <c r="AU51" s="272"/>
    </row>
    <row r="52" spans="1:51" hidden="1" x14ac:dyDescent="0.2">
      <c r="A52" s="92">
        <f>'ВЭС, ВПМЭС'!E100</f>
        <v>47.8</v>
      </c>
      <c r="B52" s="17">
        <f>'ВЭС, ВПМЭС'!F100</f>
        <v>3.8</v>
      </c>
      <c r="C52" s="17">
        <f>'ВЭС, ВПМЭС'!G100</f>
        <v>5.2</v>
      </c>
      <c r="D52" s="17">
        <f>'ВЭС, ВПМЭС'!H100</f>
        <v>4.9000000000000004</v>
      </c>
      <c r="F52" s="252">
        <f>'ВЭС, ВПМЭС'!J100</f>
        <v>48.8</v>
      </c>
      <c r="G52" s="197">
        <f>'ВЭС, ВПМЭС'!K100</f>
        <v>35</v>
      </c>
      <c r="H52" s="92">
        <f>'ВЭС, ВПМЭС'!L100</f>
        <v>3.8</v>
      </c>
      <c r="I52" s="92">
        <f>'ВЭС, ВПМЭС'!M100</f>
        <v>5.2</v>
      </c>
      <c r="J52" s="92">
        <f>'ВЭС, ВПМЭС'!N100</f>
        <v>4.9000000000000004</v>
      </c>
      <c r="K52" s="17"/>
      <c r="L52" s="287"/>
      <c r="M52" s="92">
        <f>'ЧЭС, ВПМЭС'!E87</f>
        <v>47.6</v>
      </c>
      <c r="N52" s="17">
        <f>'ЧЭС, ВПМЭС'!F87</f>
        <v>36.9</v>
      </c>
      <c r="O52" s="17">
        <f>'ЧЭС, ВПМЭС'!G87</f>
        <v>40.4</v>
      </c>
      <c r="P52" s="17">
        <f>'ЧЭС, ВПМЭС'!H87</f>
        <v>41.9</v>
      </c>
      <c r="Q52" s="17"/>
      <c r="S52" s="252">
        <f>'ЧЭС, ВПМЭС'!J87</f>
        <v>48.8</v>
      </c>
      <c r="T52" s="197">
        <f>'ЧЭС, ВПМЭС'!K87</f>
        <v>45</v>
      </c>
      <c r="U52" s="92">
        <f>'ЧЭС, ВПМЭС'!L87</f>
        <v>36.9</v>
      </c>
      <c r="V52" s="92">
        <f>'ЧЭС, ВПМЭС'!M87</f>
        <v>40.4</v>
      </c>
      <c r="W52" s="92">
        <f>'ЧЭС, ВПМЭС'!N87</f>
        <v>41.9</v>
      </c>
      <c r="Y52" s="91">
        <f>ТЭС!E33</f>
        <v>48.2</v>
      </c>
      <c r="Z52" s="131">
        <f>ТЭС!F33</f>
        <v>0.1</v>
      </c>
      <c r="AA52" s="131">
        <f>ТЭС!G33</f>
        <v>0.4</v>
      </c>
      <c r="AB52" s="131">
        <f>ТЭС!H33</f>
        <v>0.3</v>
      </c>
      <c r="AD52" s="252">
        <f>ТЭС!J33</f>
        <v>48.9</v>
      </c>
      <c r="AE52" s="140">
        <f>ТЭС!K33</f>
        <v>30</v>
      </c>
      <c r="AF52" s="92">
        <f>ТЭС!L33</f>
        <v>0.1</v>
      </c>
      <c r="AG52" s="92">
        <f>ТЭС!M33</f>
        <v>0.4</v>
      </c>
      <c r="AH52" s="92">
        <f>ТЭС!N33</f>
        <v>0.3</v>
      </c>
      <c r="AI52" s="92"/>
      <c r="AL52" s="70"/>
      <c r="AM52" s="272"/>
      <c r="AN52" s="272"/>
      <c r="AO52" s="75"/>
      <c r="AP52" s="75"/>
      <c r="AQ52" s="75"/>
      <c r="AR52" s="272"/>
      <c r="AS52" s="272"/>
      <c r="AT52" s="272"/>
      <c r="AU52" s="272"/>
    </row>
    <row r="53" spans="1:51" hidden="1" x14ac:dyDescent="0.2">
      <c r="A53" s="92">
        <f>'ВЭС, ВПМЭС'!E101</f>
        <v>47.5</v>
      </c>
      <c r="B53" s="17">
        <f>'ВЭС, ВПМЭС'!F101</f>
        <v>15.1</v>
      </c>
      <c r="C53" s="17">
        <f>'ВЭС, ВПМЭС'!G101</f>
        <v>19.100000000000001</v>
      </c>
      <c r="D53" s="17">
        <f>'ВЭС, ВПМЭС'!H101</f>
        <v>19.600000000000001</v>
      </c>
      <c r="F53" s="252">
        <f>'ВЭС, ВПМЭС'!J101</f>
        <v>48.8</v>
      </c>
      <c r="G53" s="197">
        <f>'ВЭС, ВПМЭС'!K101</f>
        <v>45</v>
      </c>
      <c r="H53" s="92">
        <f>'ВЭС, ВПМЭС'!L101</f>
        <v>8.9</v>
      </c>
      <c r="I53" s="92">
        <f>'ВЭС, ВПМЭС'!M101</f>
        <v>12.1</v>
      </c>
      <c r="J53" s="92">
        <f>'ВЭС, ВПМЭС'!N101</f>
        <v>12.5</v>
      </c>
      <c r="K53" s="17"/>
      <c r="L53" s="92"/>
      <c r="M53" s="92">
        <f>'ЧЭС, ВПМЭС'!E88</f>
        <v>47.5</v>
      </c>
      <c r="N53" s="17">
        <f>'ЧЭС, ВПМЭС'!F88</f>
        <v>23.9</v>
      </c>
      <c r="O53" s="17">
        <f>'ЧЭС, ВПМЭС'!G88</f>
        <v>27.5</v>
      </c>
      <c r="P53" s="17">
        <f>'ЧЭС, ВПМЭС'!H88</f>
        <v>26.7</v>
      </c>
      <c r="Q53" s="17"/>
      <c r="S53" s="252">
        <f>'ЧЭС, ВПМЭС'!J88</f>
        <v>48.8</v>
      </c>
      <c r="T53" s="197">
        <f>'ЧЭС, ВПМЭС'!K88</f>
        <v>48</v>
      </c>
      <c r="U53" s="92">
        <f>'ЧЭС, ВПМЭС'!L88</f>
        <v>23.9</v>
      </c>
      <c r="V53" s="92">
        <f>'ЧЭС, ВПМЭС'!M88</f>
        <v>27.5</v>
      </c>
      <c r="W53" s="92">
        <f>'ЧЭС, ВПМЭС'!N88</f>
        <v>26.7</v>
      </c>
      <c r="Y53" s="91">
        <f>ТЭС!E34</f>
        <v>47.4</v>
      </c>
      <c r="Z53" s="131">
        <f>ТЭС!F34</f>
        <v>8.3000000000000007</v>
      </c>
      <c r="AA53" s="131">
        <f>ТЭС!G34</f>
        <v>9.6</v>
      </c>
      <c r="AB53" s="131">
        <f>ТЭС!H34</f>
        <v>6.3</v>
      </c>
      <c r="AD53" s="252">
        <f>ТЭС!J34</f>
        <v>48.8</v>
      </c>
      <c r="AE53" s="140">
        <f>ТЭС!K34</f>
        <v>50</v>
      </c>
      <c r="AF53" s="92">
        <f>ТЭС!L34</f>
        <v>8.3000000000000007</v>
      </c>
      <c r="AG53" s="92">
        <f>ТЭС!M34</f>
        <v>9.6</v>
      </c>
      <c r="AH53" s="92">
        <f>ТЭС!N34</f>
        <v>6.3</v>
      </c>
      <c r="AL53" s="70"/>
      <c r="AM53" s="272"/>
      <c r="AN53" s="272"/>
      <c r="AO53" s="75"/>
      <c r="AP53" s="75"/>
      <c r="AQ53" s="75"/>
      <c r="AR53" s="272"/>
      <c r="AS53" s="272"/>
      <c r="AT53" s="272"/>
      <c r="AU53" s="272"/>
    </row>
    <row r="54" spans="1:51" hidden="1" x14ac:dyDescent="0.2">
      <c r="A54" s="92">
        <f>'ВЭС, ВПМЭС'!E102</f>
        <v>47.5</v>
      </c>
      <c r="B54" s="17">
        <f>'ВЭС, ВПМЭС'!F102</f>
        <v>0</v>
      </c>
      <c r="C54" s="17">
        <f>'ВЭС, ВПМЭС'!G102</f>
        <v>0</v>
      </c>
      <c r="D54" s="17">
        <f>'ВЭС, ВПМЭС'!H102</f>
        <v>0</v>
      </c>
      <c r="F54" s="252">
        <f>'ВЭС, ВПМЭС'!J102</f>
        <v>48.8</v>
      </c>
      <c r="G54" s="197">
        <f>'ВЭС, ВПМЭС'!K102</f>
        <v>48</v>
      </c>
      <c r="H54" s="92">
        <f>'ВЭС, ВПМЭС'!L102</f>
        <v>6.2</v>
      </c>
      <c r="I54" s="92">
        <f>'ВЭС, ВПМЭС'!M102</f>
        <v>7</v>
      </c>
      <c r="J54" s="92">
        <f>'ВЭС, ВПМЭС'!N102</f>
        <v>7.1</v>
      </c>
      <c r="K54" s="92"/>
      <c r="L54" s="17"/>
      <c r="M54" s="92">
        <f>'ЧЭС, ВПМЭС'!E89</f>
        <v>47.4</v>
      </c>
      <c r="N54" s="17">
        <f>'ЧЭС, ВПМЭС'!F89</f>
        <v>40.799999999999997</v>
      </c>
      <c r="O54" s="17">
        <f>'ЧЭС, ВПМЭС'!G89</f>
        <v>41.1</v>
      </c>
      <c r="P54" s="17">
        <f>'ЧЭС, ВПМЭС'!H89</f>
        <v>41.7</v>
      </c>
      <c r="Q54" s="17"/>
      <c r="S54" s="252">
        <f>'ЧЭС, ВПМЭС'!J89</f>
        <v>48.8</v>
      </c>
      <c r="T54" s="197">
        <f>'ЧЭС, ВПМЭС'!K89</f>
        <v>48</v>
      </c>
      <c r="U54" s="92">
        <f>'ЧЭС, ВПМЭС'!L89</f>
        <v>25.7</v>
      </c>
      <c r="V54" s="92">
        <f>'ЧЭС, ВПМЭС'!M89</f>
        <v>27.2</v>
      </c>
      <c r="W54" s="92">
        <f>'ЧЭС, ВПМЭС'!N89</f>
        <v>27.8</v>
      </c>
      <c r="Y54" s="91" t="str">
        <f>ТЭС!E35</f>
        <v>АЧР-1</v>
      </c>
      <c r="Z54" s="92">
        <f>ТЭС!F35</f>
        <v>28.5</v>
      </c>
      <c r="AA54" s="92">
        <f>ТЭС!G35</f>
        <v>31.5</v>
      </c>
      <c r="AB54" s="92">
        <f>ТЭС!H35</f>
        <v>26.9</v>
      </c>
      <c r="AD54" s="252"/>
      <c r="AE54" s="140"/>
      <c r="AF54" s="92">
        <f>ТЭС!L35</f>
        <v>28.5</v>
      </c>
      <c r="AG54" s="92">
        <f>ТЭС!M35</f>
        <v>31.5</v>
      </c>
      <c r="AH54" s="92">
        <f>ТЭС!N35</f>
        <v>26.9</v>
      </c>
      <c r="AL54" s="272"/>
      <c r="AM54" s="272"/>
      <c r="AN54" s="272"/>
      <c r="AO54" s="124"/>
      <c r="AP54" s="124"/>
      <c r="AQ54" s="124"/>
      <c r="AR54" s="272"/>
      <c r="AS54" s="272"/>
      <c r="AT54" s="272"/>
      <c r="AU54" s="272"/>
    </row>
    <row r="55" spans="1:51" hidden="1" x14ac:dyDescent="0.2">
      <c r="A55" s="92">
        <f>'ВЭС, ВПМЭС'!E103</f>
        <v>47.3</v>
      </c>
      <c r="B55" s="17">
        <f>'ВЭС, ВПМЭС'!F103</f>
        <v>10.7</v>
      </c>
      <c r="C55" s="17">
        <f>'ВЭС, ВПМЭС'!G103</f>
        <v>12.9</v>
      </c>
      <c r="D55" s="17">
        <f>'ВЭС, ВПМЭС'!H103</f>
        <v>12.8</v>
      </c>
      <c r="E55" s="92"/>
      <c r="F55" s="252">
        <f>'ВЭС, ВПМЭС'!J103</f>
        <v>48.7</v>
      </c>
      <c r="G55" s="197">
        <f>'ВЭС, ВПМЭС'!K103</f>
        <v>50</v>
      </c>
      <c r="H55" s="92">
        <f>'ВЭС, ВПМЭС'!L103</f>
        <v>10.7</v>
      </c>
      <c r="I55" s="92">
        <f>'ВЭС, ВПМЭС'!M103</f>
        <v>12.9</v>
      </c>
      <c r="J55" s="92">
        <f>'ВЭС, ВПМЭС'!N103</f>
        <v>12.8</v>
      </c>
      <c r="K55" s="17"/>
      <c r="L55" s="17"/>
      <c r="M55" s="92">
        <f>'ЧЭС, ВПМЭС'!E90</f>
        <v>47.4</v>
      </c>
      <c r="N55" s="17">
        <f>'ЧЭС, ВПМЭС'!F90</f>
        <v>0</v>
      </c>
      <c r="O55" s="17">
        <f>'ЧЭС, ВПМЭС'!G90</f>
        <v>0</v>
      </c>
      <c r="P55" s="17">
        <f>'ЧЭС, ВПМЭС'!H90</f>
        <v>0</v>
      </c>
      <c r="Q55" s="17"/>
      <c r="S55" s="252">
        <f>'ЧЭС, ВПМЭС'!J90</f>
        <v>48.8</v>
      </c>
      <c r="T55" s="197">
        <f>'ЧЭС, ВПМЭС'!K90</f>
        <v>50</v>
      </c>
      <c r="U55" s="92">
        <f>'ЧЭС, ВПМЭС'!L90</f>
        <v>15.1</v>
      </c>
      <c r="V55" s="92">
        <f>'ЧЭС, ВПМЭС'!M90</f>
        <v>13.9</v>
      </c>
      <c r="W55" s="92">
        <f>'ЧЭС, ВПМЭС'!N90</f>
        <v>13.9</v>
      </c>
      <c r="Y55" s="91"/>
      <c r="Z55" s="92">
        <f>SUM(Z48:Z53)</f>
        <v>28.5</v>
      </c>
      <c r="AA55" s="92">
        <f t="shared" ref="AA55:AB55" si="108">SUM(AA48:AA53)</f>
        <v>31.5</v>
      </c>
      <c r="AB55" s="92">
        <f t="shared" si="108"/>
        <v>26.9</v>
      </c>
      <c r="AD55" s="252"/>
      <c r="AE55" s="140"/>
      <c r="AF55" s="92">
        <f>SUM(AF48:AF53)</f>
        <v>28.5</v>
      </c>
      <c r="AG55" s="92">
        <f t="shared" ref="AG55:AH55" si="109">SUM(AG48:AG53)</f>
        <v>31.5</v>
      </c>
      <c r="AH55" s="92">
        <f t="shared" si="109"/>
        <v>26.9</v>
      </c>
      <c r="AL55" s="272"/>
      <c r="AM55" s="272"/>
      <c r="AN55" s="272"/>
      <c r="AO55" s="272"/>
      <c r="AP55" s="272"/>
      <c r="AQ55" s="272"/>
      <c r="AR55" s="272"/>
      <c r="AS55" s="272"/>
      <c r="AT55" s="272"/>
      <c r="AU55" s="272"/>
    </row>
    <row r="56" spans="1:51" hidden="1" x14ac:dyDescent="0.2">
      <c r="A56" s="92">
        <f>'ВЭС, ВПМЭС'!E104</f>
        <v>46.8</v>
      </c>
      <c r="B56" s="17">
        <f>'ВЭС, ВПМЭС'!F104</f>
        <v>11.4</v>
      </c>
      <c r="C56" s="17">
        <f>'ВЭС, ВПМЭС'!G104</f>
        <v>13.5</v>
      </c>
      <c r="D56" s="17">
        <f>'ВЭС, ВПМЭС'!H104</f>
        <v>14.9</v>
      </c>
      <c r="F56" s="252">
        <f>'ВЭС, ВПМЭС'!J104</f>
        <v>48.7</v>
      </c>
      <c r="G56" s="197">
        <f>'ВЭС, ВПМЭС'!K104</f>
        <v>55</v>
      </c>
      <c r="H56" s="92">
        <f>'ВЭС, ВПМЭС'!L104</f>
        <v>11.4</v>
      </c>
      <c r="I56" s="92">
        <f>'ВЭС, ВПМЭС'!M104</f>
        <v>13.5</v>
      </c>
      <c r="J56" s="92">
        <f>'ВЭС, ВПМЭС'!N104</f>
        <v>14.9</v>
      </c>
      <c r="K56" s="92"/>
      <c r="M56" s="92">
        <f>'ЧЭС, ВПМЭС'!E91</f>
        <v>47.3</v>
      </c>
      <c r="N56" s="17">
        <f>'ЧЭС, ВПМЭС'!F91</f>
        <v>31.3</v>
      </c>
      <c r="O56" s="17">
        <f>'ЧЭС, ВПМЭС'!G91</f>
        <v>41</v>
      </c>
      <c r="P56" s="17">
        <f>'ЧЭС, ВПМЭС'!H91</f>
        <v>43</v>
      </c>
      <c r="Q56" s="17"/>
      <c r="S56" s="252">
        <f>'ЧЭС, ВПМЭС'!J91</f>
        <v>48.8</v>
      </c>
      <c r="T56" s="197">
        <f>'ЧЭС, ВПМЭС'!K91</f>
        <v>50</v>
      </c>
      <c r="U56" s="92">
        <f>'ЧЭС, ВПМЭС'!L91</f>
        <v>31.3</v>
      </c>
      <c r="V56" s="92">
        <f>'ЧЭС, ВПМЭС'!M91</f>
        <v>41</v>
      </c>
      <c r="W56" s="92">
        <f>'ЧЭС, ВПМЭС'!N91</f>
        <v>43</v>
      </c>
      <c r="Z56" s="126">
        <f>Z54-Z55</f>
        <v>0</v>
      </c>
      <c r="AA56" s="126">
        <f t="shared" ref="AA56" si="110">AA54-AA55</f>
        <v>0</v>
      </c>
      <c r="AB56" s="126">
        <f>AB54-AB55</f>
        <v>0</v>
      </c>
      <c r="AD56" s="252"/>
      <c r="AE56" s="140"/>
      <c r="AF56" s="126">
        <f>AF54-AF55</f>
        <v>0</v>
      </c>
      <c r="AG56" s="126">
        <f t="shared" ref="AG56" si="111">AG54-AG55</f>
        <v>0</v>
      </c>
      <c r="AH56" s="126">
        <f>AH54-AH55</f>
        <v>0</v>
      </c>
    </row>
    <row r="57" spans="1:51" hidden="1" x14ac:dyDescent="0.2">
      <c r="A57" s="92">
        <f>'ВЭС, ВПМЭС'!E105</f>
        <v>46.7</v>
      </c>
      <c r="B57" s="17">
        <f>'ВЭС, ВПМЭС'!F105</f>
        <v>32.9</v>
      </c>
      <c r="C57" s="17">
        <f>'ВЭС, ВПМЭС'!G105</f>
        <v>34.700000000000003</v>
      </c>
      <c r="D57" s="17">
        <f>'ВЭС, ВПМЭС'!H105</f>
        <v>36.200000000000003</v>
      </c>
      <c r="F57" s="252">
        <f>'ВЭС, ВПМЭС'!J105</f>
        <v>48.7</v>
      </c>
      <c r="G57" s="197">
        <f>'ВЭС, ВПМЭС'!K105</f>
        <v>60</v>
      </c>
      <c r="H57" s="92">
        <f>'ВЭС, ВПМЭС'!L105</f>
        <v>8.4</v>
      </c>
      <c r="I57" s="92">
        <f>'ВЭС, ВПМЭС'!M105</f>
        <v>9.9</v>
      </c>
      <c r="J57" s="92">
        <f>'ВЭС, ВПМЭС'!N105</f>
        <v>11</v>
      </c>
      <c r="L57" s="91"/>
      <c r="M57" s="92">
        <f>'ЧЭС, ВПМЭС'!E92</f>
        <v>47.2</v>
      </c>
      <c r="N57" s="17">
        <f>'ЧЭС, ВПМЭС'!F92</f>
        <v>29.8</v>
      </c>
      <c r="O57" s="17">
        <f>'ЧЭС, ВПМЭС'!G92</f>
        <v>31.1</v>
      </c>
      <c r="P57" s="17">
        <f>'ЧЭС, ВПМЭС'!H92</f>
        <v>30.9</v>
      </c>
      <c r="Q57" s="92"/>
      <c r="S57" s="252">
        <f>'ЧЭС, ВПМЭС'!J92</f>
        <v>48.7</v>
      </c>
      <c r="T57" s="197">
        <f>'ЧЭС, ВПМЭС'!K92</f>
        <v>50</v>
      </c>
      <c r="U57" s="92">
        <f>'ЧЭС, ВПМЭС'!L92</f>
        <v>29.8</v>
      </c>
      <c r="V57" s="92">
        <f>'ЧЭС, ВПМЭС'!M92</f>
        <v>31.1</v>
      </c>
      <c r="W57" s="92">
        <f>'ЧЭС, ВПМЭС'!N92</f>
        <v>30.9</v>
      </c>
      <c r="AI57" s="91"/>
      <c r="AJ57" s="91"/>
      <c r="AK57" s="9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W57" s="91"/>
      <c r="AX57" s="91"/>
    </row>
    <row r="58" spans="1:51" hidden="1" x14ac:dyDescent="0.2">
      <c r="A58" s="92">
        <f>'ВЭС, ВПМЭС'!E106</f>
        <v>46.7</v>
      </c>
      <c r="F58" s="252">
        <f>'ВЭС, ВПМЭС'!J106</f>
        <v>48.7</v>
      </c>
      <c r="G58" s="197">
        <f>'ВЭС, ВПМЭС'!K106</f>
        <v>65</v>
      </c>
      <c r="H58" s="92">
        <f>'ВЭС, ВПМЭС'!L106</f>
        <v>24.5</v>
      </c>
      <c r="I58" s="92">
        <f>'ВЭС, ВПМЭС'!M106</f>
        <v>24.8</v>
      </c>
      <c r="J58" s="92">
        <f>'ВЭС, ВПМЭС'!N106</f>
        <v>25.2</v>
      </c>
      <c r="M58" s="92">
        <f>'ЧЭС, ВПМЭС'!E93</f>
        <v>47</v>
      </c>
      <c r="N58" s="17">
        <f>'ЧЭС, ВПМЭС'!F93</f>
        <v>43</v>
      </c>
      <c r="O58" s="17">
        <f>'ЧЭС, ВПМЭС'!G93</f>
        <v>51.1</v>
      </c>
      <c r="P58" s="17">
        <f>'ЧЭС, ВПМЭС'!H93</f>
        <v>44.2</v>
      </c>
      <c r="Q58" s="17"/>
      <c r="R58" s="17"/>
      <c r="S58" s="252">
        <f>'ЧЭС, ВПМЭС'!J93</f>
        <v>48.7</v>
      </c>
      <c r="T58" s="197">
        <f>'ЧЭС, ВПМЭС'!K93</f>
        <v>55</v>
      </c>
      <c r="U58" s="92">
        <f>'ЧЭС, ВПМЭС'!L93</f>
        <v>43</v>
      </c>
      <c r="V58" s="92">
        <f>'ЧЭС, ВПМЭС'!M93</f>
        <v>51.1</v>
      </c>
      <c r="W58" s="92">
        <f>'ЧЭС, ВПМЭС'!N93</f>
        <v>44.2</v>
      </c>
    </row>
    <row r="59" spans="1:51" hidden="1" x14ac:dyDescent="0.2">
      <c r="B59" s="92">
        <f>SUM(B37:B57)</f>
        <v>225.8</v>
      </c>
      <c r="C59" s="92">
        <f t="shared" ref="C59:D59" si="112">SUM(C37:C57)</f>
        <v>271.39999999999998</v>
      </c>
      <c r="D59" s="92">
        <f t="shared" si="112"/>
        <v>262.5</v>
      </c>
      <c r="F59" s="252"/>
      <c r="G59" s="197"/>
      <c r="H59" s="92">
        <f>SUM(H37:H58)</f>
        <v>225.8</v>
      </c>
      <c r="I59" s="92">
        <f t="shared" ref="I59:J59" si="113">SUM(I37:I58)</f>
        <v>271.39999999999998</v>
      </c>
      <c r="J59" s="92">
        <f t="shared" si="113"/>
        <v>262.5</v>
      </c>
      <c r="M59" s="92">
        <f>'ЧЭС, ВПМЭС'!E94</f>
        <v>46.8</v>
      </c>
      <c r="N59" s="17">
        <f>'ЧЭС, ВПМЭС'!F94</f>
        <v>37.4</v>
      </c>
      <c r="O59" s="17">
        <f>'ЧЭС, ВПМЭС'!G94</f>
        <v>23.3</v>
      </c>
      <c r="P59" s="17">
        <f>'ЧЭС, ВПМЭС'!H94</f>
        <v>32.1</v>
      </c>
      <c r="Q59" s="17"/>
      <c r="R59" s="17"/>
      <c r="S59" s="252">
        <f>'ЧЭС, ВПМЭС'!J94</f>
        <v>48.7</v>
      </c>
      <c r="T59" s="197">
        <f>'ЧЭС, ВПМЭС'!K94</f>
        <v>60</v>
      </c>
      <c r="U59" s="92">
        <f>'ЧЭС, ВПМЭС'!L94</f>
        <v>37.4</v>
      </c>
      <c r="V59" s="92">
        <f>'ЧЭС, ВПМЭС'!M94</f>
        <v>23.3</v>
      </c>
      <c r="W59" s="92">
        <f>'ЧЭС, ВПМЭС'!N94</f>
        <v>32.1</v>
      </c>
      <c r="X59" s="17"/>
      <c r="Y59" s="327" t="s">
        <v>134</v>
      </c>
      <c r="Z59" s="328"/>
      <c r="AA59" s="328"/>
      <c r="AB59" s="329"/>
      <c r="AC59" s="326" t="s">
        <v>193</v>
      </c>
      <c r="AD59" s="326"/>
      <c r="AE59" s="326"/>
      <c r="AF59" s="326"/>
      <c r="AG59" s="326"/>
      <c r="AH59" s="326"/>
    </row>
    <row r="60" spans="1:51" hidden="1" x14ac:dyDescent="0.2">
      <c r="B60" s="92">
        <f>'ВЭС, ВПМЭС'!F107</f>
        <v>225.8</v>
      </c>
      <c r="C60" s="92">
        <f>'ВЭС, ВПМЭС'!G107</f>
        <v>271.39999999999998</v>
      </c>
      <c r="D60" s="92">
        <f>'ВЭС, ВПМЭС'!H107</f>
        <v>262.5</v>
      </c>
      <c r="H60" s="92">
        <f>'ВЭС, ВПМЭС'!L107</f>
        <v>225.8</v>
      </c>
      <c r="I60" s="92">
        <f>'ВЭС, ВПМЭС'!M107</f>
        <v>271.39999999999998</v>
      </c>
      <c r="J60" s="92">
        <f>'ВЭС, ВПМЭС'!N107</f>
        <v>262.5</v>
      </c>
      <c r="K60" s="92"/>
      <c r="M60" s="92">
        <f>'ЧЭС, ВПМЭС'!E95</f>
        <v>46.7</v>
      </c>
      <c r="N60" s="17">
        <f>'ЧЭС, ВПМЭС'!F95</f>
        <v>4.4000000000000004</v>
      </c>
      <c r="O60" s="17">
        <f>'ЧЭС, ВПМЭС'!G95</f>
        <v>6.6</v>
      </c>
      <c r="P60" s="17">
        <f>'ЧЭС, ВПМЭС'!H95</f>
        <v>5.9</v>
      </c>
      <c r="Q60" s="17"/>
      <c r="S60" s="252">
        <f>'ЧЭС, ВПМЭС'!J95</f>
        <v>48.7</v>
      </c>
      <c r="T60" s="197">
        <f>'ЧЭС, ВПМЭС'!K95</f>
        <v>60</v>
      </c>
      <c r="U60" s="92">
        <f>'ЧЭС, ВПМЭС'!L95</f>
        <v>4.4000000000000004</v>
      </c>
      <c r="V60" s="92">
        <f>'ЧЭС, ВПМЭС'!M95</f>
        <v>6.6</v>
      </c>
      <c r="W60" s="92">
        <f>'ЧЭС, ВПМЭС'!N95</f>
        <v>5.9</v>
      </c>
      <c r="Y60" s="91">
        <f>КЭС!E40</f>
        <v>48.7</v>
      </c>
      <c r="Z60" s="17">
        <f>КЭС!F40</f>
        <v>5.0999999999999996</v>
      </c>
      <c r="AA60" s="17">
        <f>КЭС!G40</f>
        <v>5.7</v>
      </c>
      <c r="AB60" s="17">
        <f>КЭС!H40</f>
        <v>5.2</v>
      </c>
      <c r="AD60" s="252">
        <f>КЭС!J40</f>
        <v>49</v>
      </c>
      <c r="AE60" s="140">
        <f>КЭС!K40</f>
        <v>10</v>
      </c>
      <c r="AF60" s="17">
        <f>КЭС!L40</f>
        <v>5.0999999999999996</v>
      </c>
      <c r="AG60" s="17">
        <f>КЭС!M40</f>
        <v>5.7</v>
      </c>
      <c r="AH60" s="17">
        <f>КЭС!N40</f>
        <v>5.2</v>
      </c>
      <c r="AL60" s="92"/>
      <c r="AM60" s="133"/>
      <c r="AN60" s="133"/>
      <c r="AO60" s="133"/>
      <c r="AP60" s="133"/>
      <c r="AQ60" s="133"/>
      <c r="AR60" s="133"/>
      <c r="AS60" s="133"/>
      <c r="AT60" s="133"/>
      <c r="AU60" s="133"/>
      <c r="AV60" s="92"/>
      <c r="AY60" s="92"/>
    </row>
    <row r="61" spans="1:51" hidden="1" x14ac:dyDescent="0.2">
      <c r="B61" s="126">
        <f>B59-B60</f>
        <v>0</v>
      </c>
      <c r="C61" s="126">
        <f t="shared" ref="C61:D61" si="114">C59-C60</f>
        <v>0</v>
      </c>
      <c r="D61" s="126">
        <f t="shared" si="114"/>
        <v>0</v>
      </c>
      <c r="F61" s="252"/>
      <c r="G61" s="197"/>
      <c r="H61" s="126">
        <f>H59-H60</f>
        <v>0</v>
      </c>
      <c r="I61" s="126">
        <f t="shared" ref="I61" si="115">I59-I60</f>
        <v>0</v>
      </c>
      <c r="J61" s="126">
        <f>J59-J60</f>
        <v>0</v>
      </c>
      <c r="K61" s="92"/>
      <c r="M61" s="92">
        <f>'ЧЭС, ВПМЭС'!E96</f>
        <v>46.6</v>
      </c>
      <c r="N61" s="17">
        <f>'ЧЭС, ВПМЭС'!F96</f>
        <v>33.9</v>
      </c>
      <c r="O61" s="17">
        <f>'ЧЭС, ВПМЭС'!G96</f>
        <v>36.1</v>
      </c>
      <c r="P61" s="17">
        <f>'ЧЭС, ВПМЭС'!H96</f>
        <v>36.6</v>
      </c>
      <c r="Q61" s="17"/>
      <c r="S61" s="252">
        <f>'ЧЭС, ВПМЭС'!J96</f>
        <v>48.7</v>
      </c>
      <c r="T61" s="197">
        <f>'ЧЭС, ВПМЭС'!K96</f>
        <v>65</v>
      </c>
      <c r="U61" s="92">
        <f>'ЧЭС, ВПМЭС'!L96</f>
        <v>27.9</v>
      </c>
      <c r="V61" s="92">
        <f>'ЧЭС, ВПМЭС'!M96</f>
        <v>29.8</v>
      </c>
      <c r="W61" s="92">
        <f>'ЧЭС, ВПМЭС'!N96</f>
        <v>30</v>
      </c>
      <c r="Y61" s="91">
        <f>КЭС!E41</f>
        <v>48.5</v>
      </c>
      <c r="Z61" s="17">
        <f>КЭС!F41</f>
        <v>5.8</v>
      </c>
      <c r="AA61" s="17">
        <f>КЭС!G41</f>
        <v>6.1</v>
      </c>
      <c r="AB61" s="17">
        <f>КЭС!H41</f>
        <v>5.9</v>
      </c>
      <c r="AD61" s="252">
        <f>КЭС!J41</f>
        <v>48.9</v>
      </c>
      <c r="AE61" s="140">
        <f>КЭС!K41</f>
        <v>20</v>
      </c>
      <c r="AF61" s="17">
        <f>КЭС!L41</f>
        <v>5.8</v>
      </c>
      <c r="AG61" s="17">
        <f>КЭС!M41</f>
        <v>6.1</v>
      </c>
      <c r="AH61" s="17">
        <f>КЭС!N41</f>
        <v>5.9</v>
      </c>
      <c r="AL61" s="92"/>
      <c r="AM61" s="133"/>
      <c r="AN61" s="133"/>
      <c r="AO61" s="133"/>
      <c r="AP61" s="133"/>
      <c r="AQ61" s="133"/>
      <c r="AR61" s="133"/>
      <c r="AS61" s="133"/>
      <c r="AT61" s="133"/>
      <c r="AU61" s="133"/>
      <c r="AV61" s="92"/>
      <c r="AY61" s="92"/>
    </row>
    <row r="62" spans="1:51" hidden="1" x14ac:dyDescent="0.2">
      <c r="B62" s="91"/>
      <c r="C62" s="92"/>
      <c r="D62" s="91"/>
      <c r="F62" s="252"/>
      <c r="G62" s="197"/>
      <c r="H62" s="92"/>
      <c r="I62" s="92"/>
      <c r="J62" s="92"/>
      <c r="K62" s="92"/>
      <c r="M62" s="92">
        <f>'ЧЭС, ВПМЭС'!E97</f>
        <v>46.6</v>
      </c>
      <c r="N62" s="17">
        <f>'ЧЭС, ВПМЭС'!F97</f>
        <v>0</v>
      </c>
      <c r="O62" s="17">
        <f>'ЧЭС, ВПМЭС'!G97</f>
        <v>0</v>
      </c>
      <c r="P62" s="17">
        <f>'ЧЭС, ВПМЭС'!H97</f>
        <v>0</v>
      </c>
      <c r="Q62" s="17"/>
      <c r="S62" s="252">
        <f>'ЧЭС, ВПМЭС'!J97</f>
        <v>48.7</v>
      </c>
      <c r="T62" s="197">
        <f>'ЧЭС, ВПМЭС'!K97</f>
        <v>70</v>
      </c>
      <c r="U62" s="92">
        <f>'ЧЭС, ВПМЭС'!L97</f>
        <v>6</v>
      </c>
      <c r="V62" s="92">
        <f>'ЧЭС, ВПМЭС'!M97</f>
        <v>6.3</v>
      </c>
      <c r="W62" s="92">
        <f>'ЧЭС, ВПМЭС'!N97</f>
        <v>6.6</v>
      </c>
      <c r="Y62" s="91" t="str">
        <f>КЭС!E42</f>
        <v>АЧР-1</v>
      </c>
      <c r="Z62" s="92">
        <f>КЭС!F42</f>
        <v>10.9</v>
      </c>
      <c r="AA62" s="92">
        <f>КЭС!G42</f>
        <v>11.8</v>
      </c>
      <c r="AB62" s="92">
        <f>КЭС!H42</f>
        <v>11.1</v>
      </c>
      <c r="AD62" s="252"/>
      <c r="AE62" s="140"/>
      <c r="AF62" s="92">
        <f>КЭС!L42</f>
        <v>10.9</v>
      </c>
      <c r="AG62" s="92">
        <f>КЭС!M42</f>
        <v>11.8</v>
      </c>
      <c r="AH62" s="92">
        <f>КЭС!N42</f>
        <v>11.1</v>
      </c>
      <c r="AL62" s="92"/>
      <c r="AM62" s="133"/>
      <c r="AN62" s="133"/>
      <c r="AO62" s="133"/>
      <c r="AP62" s="133"/>
      <c r="AQ62" s="133"/>
      <c r="AR62" s="133"/>
      <c r="AS62" s="133"/>
      <c r="AT62" s="133"/>
      <c r="AU62" s="133"/>
      <c r="AV62" s="92"/>
      <c r="AY62" s="92"/>
    </row>
    <row r="63" spans="1:51" hidden="1" x14ac:dyDescent="0.2">
      <c r="B63" s="91"/>
      <c r="C63" s="92"/>
      <c r="D63" s="91"/>
      <c r="F63" s="252"/>
      <c r="G63" s="197"/>
      <c r="H63" s="92"/>
      <c r="I63" s="92"/>
      <c r="J63" s="92"/>
      <c r="K63" s="92"/>
      <c r="M63" s="92">
        <f>'ЧЭС, ВПМЭС'!E98</f>
        <v>46.5</v>
      </c>
      <c r="N63" s="17">
        <f>'ЧЭС, ВПМЭС'!F98</f>
        <v>37.1</v>
      </c>
      <c r="O63" s="17">
        <f>'ЧЭС, ВПМЭС'!G98</f>
        <v>37.200000000000003</v>
      </c>
      <c r="P63" s="17">
        <f>'ЧЭС, ВПМЭС'!H98</f>
        <v>37.6</v>
      </c>
      <c r="Q63" s="17"/>
      <c r="S63" s="252">
        <f>'ЧЭС, ВПМЭС'!J98</f>
        <v>48.7</v>
      </c>
      <c r="T63" s="197">
        <f>'ЧЭС, ВПМЭС'!K98</f>
        <v>70</v>
      </c>
      <c r="U63" s="92">
        <f>'ЧЭС, ВПМЭС'!L98</f>
        <v>37.1</v>
      </c>
      <c r="V63" s="92">
        <f>'ЧЭС, ВПМЭС'!M98</f>
        <v>37.200000000000003</v>
      </c>
      <c r="W63" s="92">
        <f>'ЧЭС, ВПМЭС'!N98</f>
        <v>37.6</v>
      </c>
      <c r="Y63" s="91"/>
      <c r="Z63" s="92">
        <f>SUM(Z60:Z61)</f>
        <v>10.9</v>
      </c>
      <c r="AA63" s="92">
        <f t="shared" ref="AA63:AB63" si="116">SUM(AA60:AA61)</f>
        <v>11.8</v>
      </c>
      <c r="AB63" s="92">
        <f t="shared" si="116"/>
        <v>11.1</v>
      </c>
      <c r="AC63" s="91"/>
      <c r="AD63" s="252"/>
      <c r="AE63" s="140"/>
      <c r="AF63" s="92">
        <f>SUM(AF60:AF61)</f>
        <v>10.9</v>
      </c>
      <c r="AG63" s="92">
        <f t="shared" ref="AG63:AH63" si="117">SUM(AG60:AG61)</f>
        <v>11.8</v>
      </c>
      <c r="AH63" s="92">
        <f t="shared" si="117"/>
        <v>11.1</v>
      </c>
      <c r="AL63" s="92"/>
      <c r="AM63" s="133"/>
      <c r="AN63" s="133"/>
      <c r="AO63" s="133"/>
      <c r="AP63" s="133"/>
      <c r="AQ63" s="133"/>
      <c r="AR63" s="133"/>
      <c r="AS63" s="133"/>
      <c r="AT63" s="133"/>
      <c r="AU63" s="133"/>
      <c r="AV63" s="92"/>
      <c r="AY63" s="92"/>
    </row>
    <row r="64" spans="1:51" hidden="1" x14ac:dyDescent="0.2">
      <c r="B64" s="91"/>
      <c r="C64" s="92"/>
      <c r="D64" s="91"/>
      <c r="F64" s="252"/>
      <c r="G64" s="197"/>
      <c r="H64" s="92"/>
      <c r="I64" s="92"/>
      <c r="J64" s="92"/>
      <c r="K64" s="92"/>
      <c r="M64" s="92" t="str">
        <f>'ЧЭС, ВПМЭС'!E99</f>
        <v>АЧР-1</v>
      </c>
      <c r="N64" s="92">
        <f>SUM(N37:N63)</f>
        <v>474.8</v>
      </c>
      <c r="O64" s="92">
        <f t="shared" ref="O64:P64" si="118">SUM(O37:O63)</f>
        <v>514.20000000000005</v>
      </c>
      <c r="P64" s="92">
        <f t="shared" si="118"/>
        <v>524.20000000000005</v>
      </c>
      <c r="Q64" s="17"/>
      <c r="S64" s="252"/>
      <c r="T64" s="197"/>
      <c r="U64" s="92">
        <f>SUM(U37:U63)</f>
        <v>474.8</v>
      </c>
      <c r="V64" s="92">
        <f t="shared" ref="V64:W64" si="119">SUM(V37:V63)</f>
        <v>514.20000000000005</v>
      </c>
      <c r="W64" s="92">
        <f t="shared" si="119"/>
        <v>524.20000000000005</v>
      </c>
      <c r="Y64" s="91"/>
      <c r="Z64" s="126">
        <f>Z62-Z63</f>
        <v>0</v>
      </c>
      <c r="AA64" s="126">
        <f t="shared" ref="AA64" si="120">AA62-AA63</f>
        <v>0</v>
      </c>
      <c r="AB64" s="126">
        <f>AB62-AB63</f>
        <v>0</v>
      </c>
      <c r="AC64" s="92"/>
      <c r="AD64" s="252"/>
      <c r="AE64" s="140"/>
      <c r="AF64" s="126">
        <f>AF62-AF63</f>
        <v>0</v>
      </c>
      <c r="AG64" s="126">
        <f t="shared" ref="AG64" si="121">AG62-AG63</f>
        <v>0</v>
      </c>
      <c r="AH64" s="126">
        <f>AH62-AH63</f>
        <v>0</v>
      </c>
      <c r="AL64" s="92"/>
      <c r="AM64" s="133"/>
      <c r="AN64" s="133"/>
      <c r="AO64" s="133"/>
      <c r="AP64" s="133"/>
      <c r="AQ64" s="133"/>
      <c r="AR64" s="133"/>
      <c r="AS64" s="133"/>
      <c r="AT64" s="133"/>
      <c r="AU64" s="133"/>
      <c r="AV64" s="92"/>
      <c r="AY64" s="92"/>
    </row>
    <row r="65" spans="2:51" hidden="1" x14ac:dyDescent="0.2">
      <c r="B65" s="91"/>
      <c r="C65" s="92"/>
      <c r="D65" s="91"/>
      <c r="F65" s="252"/>
      <c r="G65" s="197"/>
      <c r="H65" s="92"/>
      <c r="I65" s="92"/>
      <c r="J65" s="92"/>
      <c r="K65" s="92"/>
      <c r="M65" s="92"/>
      <c r="N65" s="92">
        <f>'ЧЭС, ВПМЭС'!F100-'ЧЭС, ВПМЭС'!F70</f>
        <v>474.8</v>
      </c>
      <c r="O65" s="92">
        <f>'ЧЭС, ВПМЭС'!G100-'ЧЭС, ВПМЭС'!G70</f>
        <v>514.20000000000005</v>
      </c>
      <c r="P65" s="92">
        <f>'ЧЭС, ВПМЭС'!H100-'ЧЭС, ВПМЭС'!H70</f>
        <v>524.20000000000005</v>
      </c>
      <c r="Q65" s="17"/>
      <c r="S65" s="252"/>
      <c r="T65" s="197"/>
      <c r="U65" s="92">
        <f>'ЧЭС, ВПМЭС'!L99</f>
        <v>474.8</v>
      </c>
      <c r="V65" s="92">
        <f>'ЧЭС, ВПМЭС'!M99</f>
        <v>514.20000000000005</v>
      </c>
      <c r="W65" s="92">
        <f>'ЧЭС, ВПМЭС'!N99</f>
        <v>524.20000000000005</v>
      </c>
      <c r="AC65" s="91"/>
      <c r="AL65" s="92"/>
      <c r="AM65" s="133"/>
      <c r="AN65" s="133"/>
      <c r="AO65" s="133"/>
      <c r="AP65" s="133"/>
      <c r="AQ65" s="133"/>
      <c r="AR65" s="133"/>
      <c r="AS65" s="133"/>
      <c r="AT65" s="133"/>
      <c r="AU65" s="133"/>
      <c r="AV65" s="92"/>
      <c r="AY65" s="92"/>
    </row>
    <row r="66" spans="2:51" hidden="1" x14ac:dyDescent="0.2">
      <c r="B66" s="91"/>
      <c r="C66" s="92"/>
      <c r="D66" s="91"/>
      <c r="F66" s="252"/>
      <c r="G66" s="197"/>
      <c r="H66" s="92"/>
      <c r="I66" s="92"/>
      <c r="J66" s="92"/>
      <c r="K66" s="92"/>
      <c r="M66" s="92"/>
      <c r="N66" s="126">
        <f>N64-N65</f>
        <v>0</v>
      </c>
      <c r="O66" s="126">
        <f t="shared" ref="O66" si="122">O64-O65</f>
        <v>0</v>
      </c>
      <c r="P66" s="126">
        <f>P64-P65</f>
        <v>0</v>
      </c>
      <c r="Q66" s="17"/>
      <c r="S66" s="252"/>
      <c r="T66" s="197"/>
      <c r="U66" s="126">
        <f>U64-U65</f>
        <v>0</v>
      </c>
      <c r="V66" s="126">
        <f t="shared" ref="V66" si="123">V64-V65</f>
        <v>0</v>
      </c>
      <c r="W66" s="126">
        <f>W64-W65</f>
        <v>0</v>
      </c>
      <c r="AC66" s="91"/>
      <c r="AL66" s="92"/>
      <c r="AM66" s="133"/>
      <c r="AN66" s="133"/>
      <c r="AO66" s="133"/>
      <c r="AP66" s="133"/>
      <c r="AQ66" s="133"/>
      <c r="AR66" s="133"/>
      <c r="AS66" s="133"/>
      <c r="AT66" s="133"/>
      <c r="AU66" s="133"/>
      <c r="AV66" s="92"/>
      <c r="AY66" s="92"/>
    </row>
    <row r="67" spans="2:51" x14ac:dyDescent="0.2">
      <c r="B67" s="91"/>
      <c r="C67" s="92"/>
      <c r="D67" s="91"/>
      <c r="F67" s="252"/>
      <c r="G67" s="197"/>
      <c r="H67" s="92"/>
      <c r="I67" s="92"/>
      <c r="J67" s="92"/>
      <c r="K67" s="92"/>
      <c r="M67" s="92"/>
      <c r="N67" s="92"/>
      <c r="O67" s="92"/>
      <c r="P67" s="92"/>
      <c r="Q67" s="17"/>
      <c r="S67" s="252"/>
      <c r="T67" s="197"/>
      <c r="U67" s="92"/>
      <c r="V67" s="92"/>
      <c r="W67" s="92"/>
      <c r="AC67" s="91"/>
      <c r="AL67" s="92"/>
      <c r="AM67" s="133"/>
      <c r="AN67" s="133"/>
      <c r="AO67" s="133"/>
      <c r="AP67" s="133"/>
      <c r="AQ67" s="133"/>
      <c r="AR67" s="133"/>
      <c r="AS67" s="133"/>
      <c r="AT67" s="133"/>
      <c r="AU67" s="133"/>
      <c r="AV67" s="92"/>
      <c r="AY67" s="92"/>
    </row>
    <row r="68" spans="2:51" x14ac:dyDescent="0.2">
      <c r="B68" s="91"/>
      <c r="F68" s="252"/>
      <c r="G68" s="197"/>
      <c r="R68" s="182"/>
      <c r="S68" s="252"/>
      <c r="T68" s="197"/>
      <c r="W68" s="17"/>
      <c r="AE68" s="141"/>
      <c r="AG68" s="254"/>
      <c r="AI68" s="91"/>
      <c r="AK68" s="91"/>
      <c r="AM68" s="131"/>
      <c r="AN68" s="131"/>
      <c r="AO68" s="182"/>
    </row>
    <row r="69" spans="2:51" x14ac:dyDescent="0.2">
      <c r="H69" s="92"/>
      <c r="I69" s="92"/>
      <c r="J69" s="92"/>
      <c r="L69" s="92"/>
      <c r="M69" s="91"/>
      <c r="N69" s="17"/>
      <c r="O69" s="17"/>
      <c r="P69" s="17"/>
      <c r="Q69" s="140"/>
      <c r="R69" s="288"/>
      <c r="S69" s="124"/>
      <c r="T69" s="274"/>
      <c r="U69" s="88"/>
      <c r="V69" s="88"/>
      <c r="W69" s="88"/>
      <c r="X69" s="91"/>
      <c r="Y69" s="92"/>
      <c r="Z69" s="91"/>
      <c r="AA69" s="88"/>
      <c r="AB69" s="88"/>
      <c r="AC69" s="88"/>
      <c r="AE69" s="92"/>
      <c r="AF69" s="121"/>
      <c r="AG69" s="121"/>
      <c r="AH69" s="121"/>
      <c r="AJ69" s="92"/>
      <c r="AK69" s="92"/>
      <c r="AL69" s="92"/>
      <c r="AM69" s="253"/>
      <c r="AN69" s="180"/>
      <c r="AO69" s="180"/>
      <c r="AP69" s="180"/>
    </row>
    <row r="70" spans="2:51" x14ac:dyDescent="0.2">
      <c r="L70" s="92"/>
      <c r="M70" s="91"/>
      <c r="Q70" s="140"/>
      <c r="R70" s="289"/>
      <c r="S70" s="124"/>
      <c r="T70" s="274"/>
      <c r="U70" s="88"/>
      <c r="V70" s="88"/>
      <c r="W70" s="88"/>
      <c r="X70" s="91"/>
      <c r="Y70" s="92"/>
      <c r="Z70" s="91"/>
      <c r="AA70" s="88"/>
      <c r="AB70" s="88"/>
      <c r="AC70" s="88"/>
      <c r="AD70" s="272"/>
      <c r="AE70" s="92"/>
      <c r="AF70" s="121"/>
      <c r="AG70" s="121"/>
      <c r="AH70" s="121"/>
      <c r="AJ70" s="17"/>
      <c r="AK70" s="17"/>
      <c r="AL70" s="17"/>
      <c r="AM70" s="180"/>
      <c r="AN70" s="180"/>
      <c r="AO70" s="180"/>
      <c r="AP70" s="180"/>
    </row>
    <row r="71" spans="2:51" x14ac:dyDescent="0.2">
      <c r="L71" s="92"/>
      <c r="M71" s="91"/>
      <c r="Q71" s="140"/>
      <c r="S71" s="124"/>
      <c r="T71" s="274"/>
      <c r="U71" s="88"/>
      <c r="V71" s="88"/>
      <c r="W71" s="88"/>
      <c r="X71" s="91"/>
      <c r="Y71" s="92"/>
      <c r="Z71" s="91"/>
      <c r="AA71" s="88"/>
      <c r="AB71" s="88"/>
      <c r="AC71" s="88"/>
      <c r="AD71" s="272"/>
      <c r="AE71" s="92"/>
      <c r="AF71" s="121"/>
      <c r="AG71" s="121"/>
      <c r="AH71" s="121"/>
      <c r="AJ71" s="17"/>
      <c r="AK71" s="17"/>
      <c r="AL71" s="17"/>
      <c r="AM71" s="180"/>
      <c r="AN71" s="180"/>
      <c r="AO71" s="180"/>
      <c r="AP71" s="180"/>
    </row>
    <row r="72" spans="2:51" x14ac:dyDescent="0.2">
      <c r="L72" s="92"/>
      <c r="M72" s="91"/>
      <c r="P72" s="17"/>
      <c r="Q72" s="140"/>
      <c r="R72" s="289"/>
      <c r="S72" s="124"/>
      <c r="T72" s="274"/>
      <c r="U72" s="88"/>
      <c r="V72" s="88"/>
      <c r="W72" s="88"/>
      <c r="X72" s="91"/>
      <c r="Y72" s="92"/>
      <c r="Z72" s="91"/>
      <c r="AA72" s="88"/>
      <c r="AB72" s="88"/>
      <c r="AC72" s="88"/>
      <c r="AD72" s="272"/>
      <c r="AE72" s="92"/>
      <c r="AF72" s="121"/>
      <c r="AG72" s="121"/>
      <c r="AH72" s="121"/>
      <c r="AJ72" s="17"/>
      <c r="AK72" s="17"/>
      <c r="AL72" s="17"/>
      <c r="AM72" s="180"/>
      <c r="AN72" s="180"/>
      <c r="AO72" s="180"/>
      <c r="AP72" s="180"/>
    </row>
    <row r="73" spans="2:51" x14ac:dyDescent="0.2">
      <c r="L73" s="92"/>
      <c r="M73" s="91"/>
      <c r="Q73" s="140"/>
      <c r="R73" s="289"/>
      <c r="S73" s="124"/>
      <c r="T73" s="274"/>
      <c r="U73" s="88"/>
      <c r="V73" s="88"/>
      <c r="W73" s="88"/>
      <c r="X73" s="91"/>
      <c r="Y73" s="92"/>
      <c r="Z73" s="91"/>
      <c r="AA73" s="88"/>
      <c r="AB73" s="88"/>
      <c r="AC73" s="88"/>
      <c r="AD73" s="272"/>
      <c r="AE73" s="92"/>
      <c r="AF73" s="121"/>
      <c r="AG73" s="121"/>
      <c r="AH73" s="121"/>
      <c r="AJ73" s="92"/>
      <c r="AK73" s="92"/>
      <c r="AL73" s="92"/>
      <c r="AM73" s="180"/>
      <c r="AN73" s="180"/>
      <c r="AO73" s="180"/>
      <c r="AP73" s="180"/>
    </row>
    <row r="74" spans="2:51" x14ac:dyDescent="0.2">
      <c r="L74" s="92"/>
      <c r="M74" s="91"/>
      <c r="Q74" s="140"/>
      <c r="R74" s="289"/>
      <c r="S74" s="124"/>
      <c r="T74" s="274"/>
      <c r="U74" s="88"/>
      <c r="V74" s="88"/>
      <c r="W74" s="88"/>
      <c r="X74" s="91"/>
      <c r="Y74" s="92"/>
      <c r="Z74" s="91"/>
      <c r="AA74" s="88"/>
      <c r="AB74" s="88"/>
      <c r="AC74" s="88"/>
      <c r="AD74" s="272"/>
      <c r="AE74" s="92"/>
      <c r="AF74" s="121"/>
      <c r="AG74" s="121"/>
      <c r="AH74" s="121"/>
      <c r="AJ74" s="17"/>
      <c r="AK74" s="17"/>
      <c r="AL74" s="17"/>
      <c r="AM74" s="180"/>
      <c r="AN74" s="180"/>
      <c r="AO74" s="180"/>
      <c r="AP74" s="180"/>
    </row>
    <row r="75" spans="2:51" x14ac:dyDescent="0.2">
      <c r="L75" s="92"/>
      <c r="M75" s="91"/>
      <c r="Q75" s="140"/>
      <c r="R75" s="91"/>
      <c r="S75" s="274"/>
      <c r="T75" s="274"/>
      <c r="U75" s="88"/>
      <c r="V75" s="88"/>
      <c r="W75" s="88"/>
      <c r="X75" s="91"/>
      <c r="Y75" s="92"/>
      <c r="Z75" s="91"/>
      <c r="AA75" s="88"/>
      <c r="AB75" s="88"/>
      <c r="AC75" s="88"/>
      <c r="AD75" s="272"/>
      <c r="AE75" s="92"/>
      <c r="AF75" s="121"/>
      <c r="AG75" s="121"/>
      <c r="AH75" s="121"/>
      <c r="AJ75" s="17"/>
      <c r="AK75" s="17"/>
      <c r="AL75" s="17"/>
      <c r="AM75" s="180"/>
      <c r="AN75" s="180"/>
      <c r="AO75" s="180"/>
      <c r="AP75" s="180"/>
    </row>
    <row r="76" spans="2:51" x14ac:dyDescent="0.2">
      <c r="L76" s="92"/>
      <c r="M76" s="91"/>
      <c r="Q76" s="140"/>
      <c r="R76" s="91"/>
      <c r="S76" s="274"/>
      <c r="T76" s="274"/>
      <c r="U76" s="88"/>
      <c r="V76" s="88"/>
      <c r="W76" s="88"/>
      <c r="X76" s="91"/>
      <c r="Y76" s="92"/>
      <c r="Z76" s="91"/>
      <c r="AA76" s="88"/>
      <c r="AB76" s="88"/>
      <c r="AC76" s="88"/>
      <c r="AD76" s="272"/>
      <c r="AE76" s="92"/>
      <c r="AF76" s="121"/>
      <c r="AG76" s="121"/>
      <c r="AH76" s="121"/>
      <c r="AJ76" s="17"/>
      <c r="AK76" s="17"/>
      <c r="AL76" s="17"/>
      <c r="AM76" s="180"/>
      <c r="AN76" s="180"/>
      <c r="AO76" s="180"/>
      <c r="AP76" s="180"/>
    </row>
    <row r="77" spans="2:51" x14ac:dyDescent="0.2">
      <c r="L77" s="92"/>
      <c r="M77" s="91"/>
      <c r="Q77" s="140"/>
      <c r="R77" s="91"/>
      <c r="S77" s="274"/>
      <c r="T77" s="274"/>
      <c r="U77" s="88"/>
      <c r="V77" s="88"/>
      <c r="W77" s="88"/>
      <c r="X77" s="91"/>
      <c r="Y77" s="92"/>
      <c r="Z77" s="91"/>
      <c r="AA77" s="88"/>
      <c r="AB77" s="88"/>
      <c r="AC77" s="88"/>
      <c r="AD77" s="272"/>
      <c r="AE77" s="92"/>
      <c r="AF77" s="121"/>
      <c r="AG77" s="121"/>
      <c r="AH77" s="121"/>
      <c r="AJ77" s="17"/>
      <c r="AK77" s="17"/>
      <c r="AL77" s="17"/>
      <c r="AM77" s="180"/>
      <c r="AN77" s="180"/>
      <c r="AO77" s="180"/>
      <c r="AP77" s="180"/>
    </row>
    <row r="78" spans="2:51" x14ac:dyDescent="0.2">
      <c r="L78" s="92"/>
      <c r="M78" s="91"/>
      <c r="Q78" s="140"/>
      <c r="R78" s="91"/>
      <c r="S78" s="274"/>
      <c r="T78" s="274"/>
      <c r="U78" s="88"/>
      <c r="V78" s="88"/>
      <c r="W78" s="88"/>
      <c r="X78" s="91"/>
      <c r="Y78" s="92"/>
      <c r="Z78" s="91"/>
      <c r="AA78" s="88"/>
      <c r="AB78" s="88"/>
      <c r="AC78" s="88"/>
      <c r="AD78" s="272"/>
      <c r="AE78" s="92"/>
      <c r="AF78" s="121"/>
      <c r="AG78" s="121"/>
      <c r="AH78" s="121"/>
      <c r="AJ78" s="92"/>
      <c r="AK78" s="92"/>
      <c r="AL78" s="92"/>
      <c r="AM78" s="180"/>
      <c r="AN78" s="180"/>
      <c r="AO78" s="180"/>
      <c r="AP78" s="180"/>
    </row>
    <row r="79" spans="2:51" x14ac:dyDescent="0.2">
      <c r="L79" s="92"/>
      <c r="M79" s="91"/>
      <c r="Q79" s="140"/>
      <c r="R79" s="91"/>
      <c r="S79" s="274"/>
      <c r="T79" s="274"/>
      <c r="U79" s="88"/>
      <c r="V79" s="88"/>
      <c r="W79" s="88"/>
      <c r="X79" s="91"/>
      <c r="Y79" s="92"/>
      <c r="Z79" s="91"/>
      <c r="AA79" s="88"/>
      <c r="AB79" s="88"/>
      <c r="AC79" s="88"/>
      <c r="AD79" s="272"/>
      <c r="AE79" s="92"/>
      <c r="AF79" s="121"/>
      <c r="AG79" s="121"/>
      <c r="AH79" s="121"/>
      <c r="AI79" s="91"/>
      <c r="AJ79" s="17"/>
      <c r="AK79" s="17"/>
      <c r="AL79" s="17"/>
      <c r="AM79" s="180"/>
      <c r="AN79" s="180"/>
      <c r="AO79" s="180"/>
      <c r="AP79" s="180"/>
    </row>
    <row r="80" spans="2:51" x14ac:dyDescent="0.2">
      <c r="L80" s="92"/>
      <c r="M80" s="91"/>
      <c r="Q80" s="140"/>
      <c r="R80" s="91"/>
      <c r="S80" s="274"/>
      <c r="T80" s="274"/>
      <c r="U80" s="88"/>
      <c r="V80" s="88"/>
      <c r="W80" s="88"/>
      <c r="X80" s="91"/>
      <c r="Y80" s="92"/>
      <c r="Z80" s="91"/>
      <c r="AA80" s="88"/>
      <c r="AB80" s="88"/>
      <c r="AC80" s="88"/>
      <c r="AD80" s="272"/>
      <c r="AE80" s="92"/>
      <c r="AF80" s="121"/>
      <c r="AG80" s="121"/>
      <c r="AH80" s="121"/>
      <c r="AJ80" s="17"/>
      <c r="AK80" s="17"/>
      <c r="AL80" s="17"/>
      <c r="AM80" s="180"/>
      <c r="AN80" s="180"/>
      <c r="AO80" s="180"/>
      <c r="AP80" s="180"/>
    </row>
    <row r="81" spans="12:42" x14ac:dyDescent="0.2">
      <c r="L81" s="92"/>
      <c r="M81" s="91"/>
      <c r="Q81" s="140"/>
      <c r="R81" s="91"/>
      <c r="S81" s="274"/>
      <c r="T81" s="274"/>
      <c r="U81" s="88"/>
      <c r="V81" s="88"/>
      <c r="W81" s="88"/>
      <c r="X81" s="91"/>
      <c r="Y81" s="92"/>
      <c r="Z81" s="91"/>
      <c r="AA81" s="88"/>
      <c r="AB81" s="88"/>
      <c r="AC81" s="88"/>
      <c r="AD81" s="272"/>
      <c r="AE81" s="92"/>
      <c r="AF81" s="121"/>
      <c r="AG81" s="121"/>
      <c r="AH81" s="121"/>
      <c r="AJ81" s="17"/>
      <c r="AK81" s="17"/>
      <c r="AL81" s="17"/>
      <c r="AM81" s="253"/>
      <c r="AN81" s="180"/>
      <c r="AO81" s="180"/>
      <c r="AP81" s="180"/>
    </row>
    <row r="82" spans="12:42" x14ac:dyDescent="0.2">
      <c r="L82" s="92"/>
      <c r="M82" s="91"/>
      <c r="Q82" s="140"/>
      <c r="R82" s="91"/>
      <c r="S82" s="274"/>
      <c r="T82" s="274"/>
      <c r="U82" s="88"/>
      <c r="V82" s="88"/>
      <c r="W82" s="88"/>
      <c r="X82" s="91"/>
      <c r="Y82" s="92"/>
      <c r="Z82" s="91"/>
      <c r="AA82" s="88"/>
      <c r="AB82" s="88"/>
      <c r="AC82" s="88"/>
      <c r="AD82" s="272"/>
      <c r="AE82" s="92"/>
      <c r="AF82" s="121"/>
      <c r="AG82" s="121"/>
      <c r="AH82" s="121"/>
      <c r="AJ82" s="17"/>
      <c r="AK82" s="17"/>
      <c r="AL82" s="17"/>
      <c r="AM82" s="180"/>
      <c r="AN82" s="180"/>
      <c r="AO82" s="180"/>
      <c r="AP82" s="180"/>
    </row>
    <row r="83" spans="12:42" x14ac:dyDescent="0.2">
      <c r="L83" s="92"/>
      <c r="M83" s="91"/>
      <c r="Q83" s="252"/>
      <c r="R83" s="91"/>
      <c r="S83" s="274"/>
      <c r="T83" s="274"/>
      <c r="U83" s="88"/>
      <c r="V83" s="88"/>
      <c r="W83" s="88"/>
      <c r="X83" s="91"/>
      <c r="Y83" s="92"/>
      <c r="Z83" s="91"/>
      <c r="AA83" s="88"/>
      <c r="AB83" s="88"/>
      <c r="AC83" s="88"/>
      <c r="AD83" s="272"/>
      <c r="AE83" s="92"/>
      <c r="AF83" s="121"/>
      <c r="AG83" s="121"/>
      <c r="AH83" s="121"/>
      <c r="AJ83" s="92"/>
      <c r="AK83" s="92"/>
      <c r="AL83" s="92"/>
      <c r="AM83" s="180"/>
      <c r="AN83" s="180"/>
      <c r="AO83" s="180"/>
      <c r="AP83" s="180"/>
    </row>
    <row r="84" spans="12:42" x14ac:dyDescent="0.2">
      <c r="L84" s="92"/>
      <c r="M84" s="91"/>
      <c r="Q84" s="252"/>
      <c r="R84" s="91"/>
      <c r="S84" s="274"/>
      <c r="T84" s="274"/>
      <c r="U84" s="88"/>
      <c r="V84" s="88"/>
      <c r="W84" s="88"/>
      <c r="X84" s="91"/>
      <c r="Y84" s="92"/>
      <c r="Z84" s="91"/>
      <c r="AA84" s="88"/>
      <c r="AB84" s="88"/>
      <c r="AC84" s="88"/>
      <c r="AD84" s="272"/>
      <c r="AE84" s="92"/>
      <c r="AF84" s="121"/>
      <c r="AG84" s="121"/>
      <c r="AH84" s="121"/>
      <c r="AJ84" s="17"/>
      <c r="AK84" s="17"/>
      <c r="AL84" s="17"/>
      <c r="AM84" s="180"/>
      <c r="AN84" s="180"/>
      <c r="AO84" s="180"/>
      <c r="AP84" s="180"/>
    </row>
    <row r="85" spans="12:42" x14ac:dyDescent="0.2">
      <c r="L85" s="92"/>
      <c r="M85" s="91"/>
      <c r="Q85" s="140"/>
      <c r="R85" s="91"/>
      <c r="S85" s="274"/>
      <c r="T85" s="274"/>
      <c r="U85" s="88"/>
      <c r="V85" s="88"/>
      <c r="W85" s="88"/>
      <c r="X85" s="91"/>
      <c r="Y85" s="92"/>
      <c r="Z85" s="91"/>
      <c r="AA85" s="88"/>
      <c r="AB85" s="88"/>
      <c r="AC85" s="88"/>
      <c r="AD85" s="272"/>
      <c r="AE85" s="92"/>
      <c r="AF85" s="121"/>
      <c r="AG85" s="121"/>
      <c r="AH85" s="121"/>
      <c r="AJ85" s="17"/>
      <c r="AK85" s="17"/>
      <c r="AL85" s="17"/>
      <c r="AM85" s="180"/>
      <c r="AN85" s="180"/>
      <c r="AO85" s="180"/>
      <c r="AP85" s="180"/>
    </row>
    <row r="86" spans="12:42" x14ac:dyDescent="0.2">
      <c r="L86" s="92"/>
      <c r="M86" s="91"/>
      <c r="Q86" s="140"/>
      <c r="R86" s="91"/>
      <c r="S86" s="274"/>
      <c r="T86" s="274"/>
      <c r="U86" s="88"/>
      <c r="V86" s="88"/>
      <c r="W86" s="88"/>
      <c r="X86" s="91"/>
      <c r="Y86" s="92"/>
      <c r="Z86" s="91"/>
      <c r="AA86" s="88"/>
      <c r="AB86" s="88"/>
      <c r="AC86" s="88"/>
      <c r="AD86" s="272"/>
      <c r="AE86" s="92"/>
      <c r="AF86" s="121"/>
      <c r="AG86" s="121"/>
      <c r="AH86" s="121"/>
      <c r="AJ86" s="17"/>
      <c r="AK86" s="17"/>
      <c r="AL86" s="17"/>
      <c r="AM86" s="131"/>
      <c r="AN86" s="180"/>
      <c r="AO86" s="180"/>
      <c r="AP86" s="180"/>
    </row>
    <row r="87" spans="12:42" x14ac:dyDescent="0.2">
      <c r="L87" s="92"/>
      <c r="M87" s="91"/>
      <c r="Q87" s="140"/>
      <c r="R87" s="91"/>
      <c r="S87" s="274"/>
      <c r="T87" s="274"/>
      <c r="U87" s="88"/>
      <c r="V87" s="88"/>
      <c r="W87" s="88"/>
      <c r="X87" s="91"/>
      <c r="Y87" s="92"/>
      <c r="Z87" s="91"/>
      <c r="AA87" s="88"/>
      <c r="AB87" s="88"/>
      <c r="AC87" s="88"/>
      <c r="AD87" s="272"/>
      <c r="AE87" s="92"/>
      <c r="AF87" s="121"/>
      <c r="AG87" s="121"/>
      <c r="AH87" s="121"/>
      <c r="AJ87" s="17"/>
      <c r="AK87" s="17"/>
      <c r="AL87" s="17"/>
      <c r="AM87" s="131"/>
      <c r="AN87" s="180"/>
      <c r="AO87" s="180"/>
      <c r="AP87" s="180"/>
    </row>
    <row r="88" spans="12:42" x14ac:dyDescent="0.2">
      <c r="Q88" s="140"/>
      <c r="R88" s="91"/>
      <c r="S88" s="274"/>
      <c r="T88" s="274"/>
      <c r="U88" s="88"/>
      <c r="V88" s="88"/>
      <c r="W88" s="88"/>
      <c r="X88" s="91"/>
      <c r="Y88" s="92"/>
      <c r="Z88" s="91"/>
      <c r="AA88" s="124"/>
      <c r="AB88" s="124"/>
      <c r="AC88" s="124"/>
      <c r="AD88" s="272"/>
      <c r="AE88" s="92"/>
      <c r="AF88" s="121"/>
      <c r="AG88" s="121"/>
      <c r="AH88" s="121"/>
      <c r="AL88" s="131"/>
      <c r="AM88" s="131"/>
      <c r="AN88" s="131"/>
      <c r="AO88" s="131"/>
    </row>
    <row r="89" spans="12:42" x14ac:dyDescent="0.2">
      <c r="Q89" s="140"/>
      <c r="R89" s="91"/>
      <c r="S89" s="274"/>
      <c r="T89" s="274"/>
      <c r="U89" s="88"/>
      <c r="V89" s="88"/>
      <c r="W89" s="88"/>
      <c r="X89" s="91"/>
      <c r="Y89" s="92"/>
      <c r="Z89" s="91"/>
      <c r="AA89" s="124"/>
      <c r="AB89" s="124"/>
      <c r="AC89" s="124"/>
      <c r="AD89" s="272"/>
      <c r="AL89" s="131"/>
      <c r="AM89" s="131"/>
      <c r="AN89" s="131"/>
      <c r="AO89" s="131"/>
    </row>
    <row r="90" spans="12:42" x14ac:dyDescent="0.2">
      <c r="Q90" s="140"/>
      <c r="R90" s="91"/>
      <c r="S90" s="274"/>
      <c r="T90" s="274"/>
      <c r="U90" s="88"/>
      <c r="V90" s="88"/>
      <c r="W90" s="88"/>
      <c r="X90" s="91"/>
      <c r="Y90" s="92"/>
      <c r="Z90" s="91"/>
      <c r="AA90" s="105"/>
      <c r="AB90" s="105"/>
      <c r="AC90" s="105"/>
      <c r="AD90" s="272"/>
      <c r="AJ90" s="83"/>
      <c r="AK90" s="83"/>
      <c r="AL90" s="83"/>
    </row>
    <row r="91" spans="12:42" x14ac:dyDescent="0.2">
      <c r="Q91" s="140"/>
      <c r="R91" s="91"/>
      <c r="S91" s="274"/>
      <c r="T91" s="274"/>
      <c r="U91" s="88"/>
      <c r="V91" s="88"/>
      <c r="W91" s="88"/>
      <c r="X91" s="91"/>
      <c r="Y91" s="92"/>
      <c r="Z91" s="91"/>
      <c r="AF91" s="17"/>
      <c r="AG91" s="17"/>
      <c r="AH91" s="17"/>
      <c r="AJ91" s="83"/>
      <c r="AK91" s="83"/>
      <c r="AL91" s="83"/>
    </row>
    <row r="92" spans="12:42" x14ac:dyDescent="0.2">
      <c r="Q92" s="140"/>
      <c r="R92" s="91"/>
      <c r="S92" s="274"/>
      <c r="T92" s="274"/>
      <c r="U92" s="88"/>
      <c r="V92" s="88"/>
      <c r="W92" s="88"/>
      <c r="X92" s="91"/>
      <c r="Y92" s="92"/>
      <c r="Z92" s="124"/>
      <c r="AA92" s="124"/>
      <c r="AB92" s="124"/>
      <c r="AC92" s="124"/>
      <c r="AJ92" s="83"/>
      <c r="AK92" s="83"/>
      <c r="AL92" s="83"/>
    </row>
    <row r="93" spans="12:42" x14ac:dyDescent="0.2">
      <c r="Q93" s="140"/>
      <c r="R93" s="91"/>
      <c r="S93" s="274"/>
      <c r="T93" s="274"/>
      <c r="U93" s="88"/>
      <c r="V93" s="88"/>
      <c r="W93" s="88"/>
      <c r="X93" s="91"/>
      <c r="Y93" s="92"/>
      <c r="Z93" s="124"/>
      <c r="AA93" s="124"/>
      <c r="AB93" s="124"/>
      <c r="AC93" s="124"/>
    </row>
    <row r="94" spans="12:42" x14ac:dyDescent="0.2">
      <c r="Q94" s="140"/>
      <c r="R94" s="91"/>
      <c r="S94" s="274"/>
      <c r="T94" s="274"/>
      <c r="U94" s="88"/>
      <c r="V94" s="88"/>
      <c r="W94" s="88"/>
      <c r="X94" s="91"/>
      <c r="Y94" s="92"/>
      <c r="Z94" s="124"/>
      <c r="AA94" s="105"/>
      <c r="AB94" s="105"/>
      <c r="AC94" s="105"/>
    </row>
    <row r="95" spans="12:42" x14ac:dyDescent="0.2">
      <c r="Q95" s="140"/>
      <c r="R95" s="91"/>
      <c r="S95" s="274"/>
      <c r="T95" s="274"/>
      <c r="U95" s="88"/>
      <c r="V95" s="88"/>
      <c r="W95" s="88"/>
      <c r="X95" s="91"/>
      <c r="Y95" s="92"/>
      <c r="Z95" s="124"/>
      <c r="AA95" s="272"/>
      <c r="AB95" s="272"/>
      <c r="AC95" s="272"/>
    </row>
    <row r="96" spans="12:42" x14ac:dyDescent="0.2">
      <c r="Q96" s="140"/>
      <c r="R96" s="91"/>
      <c r="S96" s="274"/>
      <c r="T96" s="274"/>
      <c r="U96" s="88"/>
      <c r="V96" s="88"/>
      <c r="W96" s="88"/>
      <c r="X96" s="91"/>
      <c r="Y96" s="92"/>
      <c r="Z96" s="124"/>
      <c r="AA96" s="124"/>
      <c r="AB96" s="124"/>
      <c r="AC96" s="124"/>
    </row>
    <row r="97" spans="17:29" x14ac:dyDescent="0.2">
      <c r="Q97" s="140"/>
      <c r="R97" s="91"/>
      <c r="S97" s="274"/>
      <c r="T97" s="274"/>
      <c r="U97" s="88"/>
      <c r="V97" s="88"/>
      <c r="W97" s="88"/>
      <c r="X97" s="91"/>
      <c r="Y97" s="92"/>
      <c r="Z97" s="124"/>
      <c r="AA97" s="124"/>
      <c r="AB97" s="124"/>
      <c r="AC97" s="124"/>
    </row>
    <row r="98" spans="17:29" x14ac:dyDescent="0.2">
      <c r="Q98" s="252"/>
      <c r="R98" s="91"/>
      <c r="S98" s="274"/>
      <c r="T98" s="274"/>
      <c r="U98" s="88"/>
      <c r="V98" s="88"/>
      <c r="W98" s="88"/>
      <c r="X98" s="91"/>
      <c r="Y98" s="92"/>
      <c r="Z98" s="124"/>
      <c r="AA98" s="105"/>
      <c r="AB98" s="105"/>
      <c r="AC98" s="105"/>
    </row>
    <row r="99" spans="17:29" x14ac:dyDescent="0.2">
      <c r="Q99" s="140"/>
      <c r="R99" s="91"/>
      <c r="S99" s="274"/>
      <c r="T99" s="274"/>
      <c r="U99" s="88"/>
      <c r="V99" s="88"/>
      <c r="W99" s="88"/>
      <c r="X99" s="91"/>
      <c r="Y99" s="92"/>
      <c r="Z99" s="124"/>
      <c r="AA99" s="272"/>
      <c r="AB99" s="272"/>
      <c r="AC99" s="272"/>
    </row>
    <row r="100" spans="17:29" x14ac:dyDescent="0.2">
      <c r="Q100" s="140"/>
      <c r="R100" s="91"/>
      <c r="S100" s="274"/>
      <c r="T100" s="274"/>
      <c r="U100" s="88"/>
      <c r="V100" s="88"/>
      <c r="W100" s="88"/>
      <c r="X100" s="91"/>
      <c r="Y100" s="92"/>
      <c r="Z100" s="124"/>
      <c r="AA100" s="124"/>
      <c r="AB100" s="124"/>
      <c r="AC100" s="124"/>
    </row>
    <row r="101" spans="17:29" x14ac:dyDescent="0.2">
      <c r="Q101" s="140"/>
      <c r="R101" s="91"/>
      <c r="S101" s="274"/>
      <c r="T101" s="274"/>
      <c r="U101" s="88"/>
      <c r="V101" s="88"/>
      <c r="W101" s="88"/>
      <c r="X101" s="91"/>
      <c r="Y101" s="92"/>
      <c r="Z101" s="124"/>
      <c r="AA101" s="124"/>
      <c r="AB101" s="124"/>
      <c r="AC101" s="124"/>
    </row>
    <row r="102" spans="17:29" x14ac:dyDescent="0.2">
      <c r="Q102" s="140"/>
      <c r="R102" s="91"/>
      <c r="S102" s="274"/>
      <c r="T102" s="274"/>
      <c r="U102" s="88"/>
      <c r="V102" s="88"/>
      <c r="W102" s="88"/>
      <c r="X102" s="91"/>
      <c r="Y102" s="92"/>
      <c r="Z102" s="91"/>
      <c r="AA102" s="105"/>
      <c r="AB102" s="105"/>
      <c r="AC102" s="105"/>
    </row>
    <row r="103" spans="17:29" x14ac:dyDescent="0.2">
      <c r="Q103" s="140"/>
      <c r="R103" s="91"/>
      <c r="S103" s="274"/>
      <c r="T103" s="274"/>
      <c r="U103" s="88"/>
      <c r="V103" s="88"/>
      <c r="W103" s="88"/>
      <c r="Y103" s="17"/>
      <c r="AA103" s="272"/>
      <c r="AB103" s="272"/>
      <c r="AC103" s="272"/>
    </row>
    <row r="104" spans="17:29" x14ac:dyDescent="0.2">
      <c r="Q104" s="140"/>
      <c r="R104" s="91"/>
      <c r="S104" s="274"/>
      <c r="T104" s="274"/>
      <c r="U104" s="88"/>
      <c r="V104" s="88"/>
      <c r="W104" s="88"/>
      <c r="Y104" s="17"/>
      <c r="Z104" s="124"/>
      <c r="AA104" s="124"/>
      <c r="AB104" s="124"/>
      <c r="AC104" s="124"/>
    </row>
    <row r="105" spans="17:29" x14ac:dyDescent="0.2">
      <c r="Q105" s="140"/>
      <c r="R105" s="91"/>
      <c r="S105" s="274"/>
      <c r="T105" s="274"/>
      <c r="U105" s="88"/>
      <c r="V105" s="88"/>
      <c r="W105" s="88"/>
      <c r="Z105" s="274"/>
      <c r="AA105" s="124"/>
      <c r="AB105" s="124"/>
      <c r="AC105" s="124"/>
    </row>
    <row r="106" spans="17:29" x14ac:dyDescent="0.2">
      <c r="S106" s="91"/>
      <c r="U106" s="124"/>
      <c r="V106" s="124"/>
      <c r="W106" s="124"/>
      <c r="Z106" s="274"/>
      <c r="AA106" s="105"/>
      <c r="AB106" s="105"/>
      <c r="AC106" s="105"/>
    </row>
    <row r="107" spans="17:29" x14ac:dyDescent="0.2">
      <c r="S107" s="91"/>
      <c r="U107" s="124"/>
      <c r="V107" s="274"/>
      <c r="W107" s="274"/>
      <c r="Z107" s="274"/>
      <c r="AA107" s="274"/>
      <c r="AB107" s="274"/>
      <c r="AC107" s="274"/>
    </row>
    <row r="108" spans="17:29" x14ac:dyDescent="0.2">
      <c r="U108" s="105"/>
      <c r="V108" s="105"/>
      <c r="W108" s="105"/>
      <c r="Z108" s="274"/>
      <c r="AA108" s="274"/>
      <c r="AB108" s="274"/>
      <c r="AC108" s="274"/>
    </row>
  </sheetData>
  <mergeCells count="32">
    <mergeCell ref="AC59:AH59"/>
    <mergeCell ref="A36:D36"/>
    <mergeCell ref="AC36:AH36"/>
    <mergeCell ref="E36:L36"/>
    <mergeCell ref="M36:R36"/>
    <mergeCell ref="S36:W36"/>
    <mergeCell ref="Y36:AB36"/>
    <mergeCell ref="Y47:AB47"/>
    <mergeCell ref="AC47:AH47"/>
    <mergeCell ref="Y59:AB59"/>
    <mergeCell ref="K9:M9"/>
    <mergeCell ref="AI9:AK9"/>
    <mergeCell ref="Q9:S9"/>
    <mergeCell ref="T9:V9"/>
    <mergeCell ref="Z9:AB9"/>
    <mergeCell ref="W9:Y9"/>
    <mergeCell ref="A4:AT4"/>
    <mergeCell ref="A7:A9"/>
    <mergeCell ref="B7:AK7"/>
    <mergeCell ref="AR7:AT9"/>
    <mergeCell ref="B8:G8"/>
    <mergeCell ref="H8:P8"/>
    <mergeCell ref="N9:P9"/>
    <mergeCell ref="AC8:AK8"/>
    <mergeCell ref="Q8:AB8"/>
    <mergeCell ref="AC9:AE9"/>
    <mergeCell ref="AF9:AH9"/>
    <mergeCell ref="AL7:AN9"/>
    <mergeCell ref="AO7:AQ9"/>
    <mergeCell ref="B9:D9"/>
    <mergeCell ref="E9:G9"/>
    <mergeCell ref="H9:J9"/>
  </mergeCells>
  <phoneticPr fontId="0" type="noConversion"/>
  <pageMargins left="0.74803149606299213" right="0.74803149606299213" top="0.19685039370078741" bottom="0.19685039370078741" header="0.51181102362204722" footer="0.5118110236220472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zoomScaleNormal="100" zoomScaleSheetLayoutView="100" workbookViewId="0">
      <selection activeCell="AC42" sqref="AC42"/>
    </sheetView>
  </sheetViews>
  <sheetFormatPr defaultRowHeight="12.75" x14ac:dyDescent="0.2"/>
  <cols>
    <col min="1" max="1" width="40" style="1" customWidth="1"/>
    <col min="2" max="2" width="7.7109375" style="1" customWidth="1"/>
    <col min="3" max="13" width="7.7109375" style="82" customWidth="1"/>
    <col min="14" max="14" width="4.140625" style="131" hidden="1" customWidth="1"/>
    <col min="15" max="15" width="7.7109375" style="78" hidden="1" customWidth="1"/>
    <col min="16" max="16" width="7.7109375" style="150" hidden="1" customWidth="1"/>
    <col min="17" max="23" width="9.140625" style="78" hidden="1" customWidth="1"/>
    <col min="24" max="16384" width="9.140625" style="1"/>
  </cols>
  <sheetData>
    <row r="1" spans="1:24" x14ac:dyDescent="0.2">
      <c r="A1" s="334" t="s">
        <v>448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147"/>
      <c r="O1" s="150"/>
      <c r="Q1" s="150"/>
      <c r="R1" s="150"/>
      <c r="S1" s="150"/>
      <c r="T1" s="150"/>
      <c r="U1" s="150"/>
    </row>
    <row r="3" spans="1:24" x14ac:dyDescent="0.2">
      <c r="A3" s="336" t="s">
        <v>131</v>
      </c>
      <c r="B3" s="345" t="s">
        <v>2</v>
      </c>
      <c r="C3" s="345"/>
      <c r="D3" s="345"/>
      <c r="E3" s="308" t="s">
        <v>132</v>
      </c>
      <c r="F3" s="308"/>
      <c r="G3" s="308"/>
      <c r="H3" s="308" t="s">
        <v>4</v>
      </c>
      <c r="I3" s="308"/>
      <c r="J3" s="308"/>
      <c r="K3" s="308" t="s">
        <v>5</v>
      </c>
      <c r="L3" s="308"/>
      <c r="M3" s="308"/>
      <c r="N3" s="127"/>
      <c r="X3" s="78"/>
    </row>
    <row r="4" spans="1:24" ht="32.25" customHeight="1" x14ac:dyDescent="0.2">
      <c r="A4" s="337"/>
      <c r="B4" s="339" t="s">
        <v>9</v>
      </c>
      <c r="C4" s="340"/>
      <c r="D4" s="341"/>
      <c r="E4" s="342" t="s">
        <v>9</v>
      </c>
      <c r="F4" s="343"/>
      <c r="G4" s="344"/>
      <c r="H4" s="342" t="s">
        <v>9</v>
      </c>
      <c r="I4" s="343"/>
      <c r="J4" s="344"/>
      <c r="K4" s="335" t="s">
        <v>10</v>
      </c>
      <c r="L4" s="335"/>
      <c r="M4" s="335"/>
      <c r="N4" s="148"/>
      <c r="X4" s="78"/>
    </row>
    <row r="5" spans="1:24" x14ac:dyDescent="0.2">
      <c r="A5" s="338"/>
      <c r="B5" s="6" t="str">
        <f>'Сумма АЧР'!C9</f>
        <v>04-00</v>
      </c>
      <c r="C5" s="113" t="str">
        <f>'Сумма АЧР'!D9</f>
        <v>09-00</v>
      </c>
      <c r="D5" s="113" t="str">
        <f>'Сумма АЧР'!E9</f>
        <v>18-00</v>
      </c>
      <c r="E5" s="114" t="str">
        <f>B5</f>
        <v>04-00</v>
      </c>
      <c r="F5" s="114" t="str">
        <f t="shared" ref="F5:J5" si="0">C5</f>
        <v>09-00</v>
      </c>
      <c r="G5" s="114" t="str">
        <f t="shared" si="0"/>
        <v>18-00</v>
      </c>
      <c r="H5" s="114" t="str">
        <f t="shared" si="0"/>
        <v>04-00</v>
      </c>
      <c r="I5" s="114" t="str">
        <f t="shared" si="0"/>
        <v>09-00</v>
      </c>
      <c r="J5" s="114" t="str">
        <f t="shared" si="0"/>
        <v>18-00</v>
      </c>
      <c r="K5" s="145" t="str">
        <f>H5</f>
        <v>04-00</v>
      </c>
      <c r="L5" s="145" t="str">
        <f>I5</f>
        <v>09-00</v>
      </c>
      <c r="M5" s="145" t="str">
        <f>J5</f>
        <v>18-00</v>
      </c>
      <c r="N5" s="127"/>
      <c r="X5" s="78"/>
    </row>
    <row r="6" spans="1:24" x14ac:dyDescent="0.2">
      <c r="A6" s="11" t="s">
        <v>384</v>
      </c>
      <c r="B6" s="37">
        <f>'ВЭС, ВПМЭС'!F79</f>
        <v>255.4</v>
      </c>
      <c r="C6" s="96">
        <f>'ВЭС, ВПМЭС'!G79</f>
        <v>309.5</v>
      </c>
      <c r="D6" s="96">
        <f>'ВЭС, ВПМЭС'!H79</f>
        <v>297.39999999999998</v>
      </c>
      <c r="E6" s="96">
        <f>'ВЭС, ВПМЭС'!L79</f>
        <v>225.8</v>
      </c>
      <c r="F6" s="96">
        <f>'ВЭС, ВПМЭС'!M79</f>
        <v>271.39999999999998</v>
      </c>
      <c r="G6" s="96">
        <f>'ВЭС, ВПМЭС'!N79</f>
        <v>262.5</v>
      </c>
      <c r="H6" s="96">
        <f>'ВЭС, ВПМЭС'!R79</f>
        <v>41.8</v>
      </c>
      <c r="I6" s="96">
        <f>'ВЭС, ВПМЭС'!S79</f>
        <v>49.6</v>
      </c>
      <c r="J6" s="96">
        <f>'ВЭС, ВПМЭС'!T79</f>
        <v>48.5</v>
      </c>
      <c r="K6" s="96">
        <f>'ВЭС, ВПМЭС'!X79</f>
        <v>197.6</v>
      </c>
      <c r="L6" s="96">
        <f>'ВЭС, ВПМЭС'!Y79</f>
        <v>238.5</v>
      </c>
      <c r="M6" s="96">
        <f>'ВЭС, ВПМЭС'!Z79</f>
        <v>227.9</v>
      </c>
      <c r="N6" s="157"/>
      <c r="O6" s="151">
        <f>B6+H6</f>
        <v>297.2</v>
      </c>
      <c r="P6" s="151">
        <f t="shared" ref="O6:Q10" si="1">C6+I6</f>
        <v>359.1</v>
      </c>
      <c r="Q6" s="151">
        <f>D6+J6</f>
        <v>345.9</v>
      </c>
      <c r="R6" s="152">
        <f>'ВЭС, ВПМЭС'!F81</f>
        <v>297.2</v>
      </c>
      <c r="S6" s="152">
        <f>'ВЭС, ВПМЭС'!G81</f>
        <v>359.1</v>
      </c>
      <c r="T6" s="152">
        <f>'ВЭС, ВПМЭС'!H81</f>
        <v>345.9</v>
      </c>
      <c r="U6" s="153">
        <f>O6-R6</f>
        <v>0</v>
      </c>
      <c r="V6" s="153">
        <f t="shared" ref="V6:W11" si="2">P6-S6</f>
        <v>0</v>
      </c>
      <c r="W6" s="153">
        <f t="shared" si="2"/>
        <v>0</v>
      </c>
      <c r="X6" s="78"/>
    </row>
    <row r="7" spans="1:24" x14ac:dyDescent="0.2">
      <c r="A7" s="12" t="s">
        <v>383</v>
      </c>
      <c r="B7" s="37">
        <f>ВУЭС!F19</f>
        <v>31.1</v>
      </c>
      <c r="C7" s="96">
        <f>ВУЭС!G19</f>
        <v>37.799999999999997</v>
      </c>
      <c r="D7" s="96">
        <f>ВУЭС!H19</f>
        <v>37.799999999999997</v>
      </c>
      <c r="E7" s="96">
        <f>ВУЭС!L19</f>
        <v>31.1</v>
      </c>
      <c r="F7" s="96">
        <f>ВУЭС!M19</f>
        <v>37.799999999999997</v>
      </c>
      <c r="G7" s="96">
        <f>ВУЭС!N19</f>
        <v>37.799999999999997</v>
      </c>
      <c r="H7" s="96">
        <f>ВУЭС!R19</f>
        <v>8</v>
      </c>
      <c r="I7" s="96">
        <f>ВУЭС!S19</f>
        <v>14.5</v>
      </c>
      <c r="J7" s="96">
        <f>ВУЭС!T19</f>
        <v>13.2</v>
      </c>
      <c r="K7" s="96">
        <f>ВУЭС!X19</f>
        <v>11.9</v>
      </c>
      <c r="L7" s="96">
        <f>ВУЭС!Y19</f>
        <v>13.1</v>
      </c>
      <c r="M7" s="96">
        <f>ВУЭС!Z19</f>
        <v>13.4</v>
      </c>
      <c r="N7" s="157"/>
      <c r="O7" s="151">
        <f>B7+H7</f>
        <v>39.1</v>
      </c>
      <c r="P7" s="151">
        <f t="shared" si="1"/>
        <v>52.3</v>
      </c>
      <c r="Q7" s="151">
        <f t="shared" si="1"/>
        <v>51</v>
      </c>
      <c r="R7" s="152">
        <f>ВУЭС!F21</f>
        <v>39.1</v>
      </c>
      <c r="S7" s="152">
        <f>ВУЭС!G21</f>
        <v>52.3</v>
      </c>
      <c r="T7" s="152">
        <f>ВУЭС!H21</f>
        <v>51</v>
      </c>
      <c r="U7" s="153">
        <f t="shared" ref="U7:U11" si="3">O7-R7</f>
        <v>0</v>
      </c>
      <c r="V7" s="153">
        <f t="shared" si="2"/>
        <v>0</v>
      </c>
      <c r="W7" s="153">
        <f t="shared" si="2"/>
        <v>0</v>
      </c>
      <c r="X7" s="78"/>
    </row>
    <row r="8" spans="1:24" x14ac:dyDescent="0.2">
      <c r="A8" s="12" t="s">
        <v>124</v>
      </c>
      <c r="B8" s="37">
        <f>ТЭС!F23</f>
        <v>32.4</v>
      </c>
      <c r="C8" s="96">
        <f>ТЭС!G23</f>
        <v>35.6</v>
      </c>
      <c r="D8" s="96">
        <f>ТЭС!H23</f>
        <v>30.9</v>
      </c>
      <c r="E8" s="96">
        <f>ТЭС!L23</f>
        <v>28.5</v>
      </c>
      <c r="F8" s="96">
        <f>ТЭС!M23</f>
        <v>31.5</v>
      </c>
      <c r="G8" s="96">
        <f>ТЭС!N23</f>
        <v>26.9</v>
      </c>
      <c r="H8" s="96">
        <f>ТЭС!R23</f>
        <v>0</v>
      </c>
      <c r="I8" s="96">
        <f>ТЭС!S23</f>
        <v>0</v>
      </c>
      <c r="J8" s="96">
        <f>ТЭС!T23</f>
        <v>0</v>
      </c>
      <c r="K8" s="96">
        <f>ТЭС!X23</f>
        <v>32.1</v>
      </c>
      <c r="L8" s="96">
        <f>ТЭС!Y23</f>
        <v>35.1</v>
      </c>
      <c r="M8" s="96">
        <f>ТЭС!Z23</f>
        <v>30.5</v>
      </c>
      <c r="N8" s="157"/>
      <c r="O8" s="151">
        <f t="shared" si="1"/>
        <v>32.4</v>
      </c>
      <c r="P8" s="151">
        <f t="shared" si="1"/>
        <v>35.6</v>
      </c>
      <c r="Q8" s="151">
        <f t="shared" si="1"/>
        <v>30.9</v>
      </c>
      <c r="R8" s="152">
        <f>ТЭС!F25</f>
        <v>32.4</v>
      </c>
      <c r="S8" s="154">
        <f>ТЭС!G25</f>
        <v>35.6</v>
      </c>
      <c r="T8" s="154">
        <f>ТЭС!H25</f>
        <v>30.9</v>
      </c>
      <c r="U8" s="153">
        <f t="shared" si="3"/>
        <v>0</v>
      </c>
      <c r="V8" s="153">
        <f t="shared" si="2"/>
        <v>0</v>
      </c>
      <c r="W8" s="153">
        <f t="shared" si="2"/>
        <v>0</v>
      </c>
      <c r="X8" s="78"/>
    </row>
    <row r="9" spans="1:24" x14ac:dyDescent="0.2">
      <c r="A9" s="11" t="s">
        <v>385</v>
      </c>
      <c r="B9" s="37">
        <f>'ЧЭС, ВПМЭС'!F66</f>
        <v>490.7</v>
      </c>
      <c r="C9" s="96">
        <f>'ЧЭС, ВПМЭС'!G66</f>
        <v>529.9</v>
      </c>
      <c r="D9" s="96">
        <f>'ЧЭС, ВПМЭС'!H66</f>
        <v>540</v>
      </c>
      <c r="E9" s="96">
        <f>'ЧЭС, ВПМЭС'!L66</f>
        <v>474.8</v>
      </c>
      <c r="F9" s="96">
        <f>'ЧЭС, ВПМЭС'!M66</f>
        <v>514.20000000000005</v>
      </c>
      <c r="G9" s="96">
        <f>'ЧЭС, ВПМЭС'!N66</f>
        <v>524.20000000000005</v>
      </c>
      <c r="H9" s="96">
        <f>'ЧЭС, ВПМЭС'!R66</f>
        <v>90.8</v>
      </c>
      <c r="I9" s="96">
        <f>'ЧЭС, ВПМЭС'!S66</f>
        <v>97</v>
      </c>
      <c r="J9" s="96">
        <f>'ЧЭС, ВПМЭС'!T66</f>
        <v>96.8</v>
      </c>
      <c r="K9" s="96">
        <f>'ЧЭС, ВПМЭС'!X66</f>
        <v>159.9</v>
      </c>
      <c r="L9" s="96">
        <f>'ЧЭС, ВПМЭС'!Y66</f>
        <v>187.5</v>
      </c>
      <c r="M9" s="96">
        <f>'ЧЭС, ВПМЭС'!Z66</f>
        <v>193.7</v>
      </c>
      <c r="N9" s="157"/>
      <c r="O9" s="151">
        <f t="shared" si="1"/>
        <v>581.5</v>
      </c>
      <c r="P9" s="151">
        <f t="shared" si="1"/>
        <v>626.9</v>
      </c>
      <c r="Q9" s="151">
        <f t="shared" si="1"/>
        <v>636.79999999999995</v>
      </c>
      <c r="R9" s="152">
        <f>'ЧЭС, ВПМЭС'!F68</f>
        <v>581.5</v>
      </c>
      <c r="S9" s="152">
        <f>'ЧЭС, ВПМЭС'!G68</f>
        <v>626.9</v>
      </c>
      <c r="T9" s="152">
        <f>'ЧЭС, ВПМЭС'!H68</f>
        <v>636.79999999999995</v>
      </c>
      <c r="U9" s="153">
        <f t="shared" si="3"/>
        <v>0</v>
      </c>
      <c r="V9" s="153">
        <f t="shared" si="2"/>
        <v>0</v>
      </c>
      <c r="W9" s="153">
        <f t="shared" si="2"/>
        <v>0</v>
      </c>
      <c r="X9" s="78"/>
    </row>
    <row r="10" spans="1:24" x14ac:dyDescent="0.2">
      <c r="A10" s="12" t="s">
        <v>125</v>
      </c>
      <c r="B10" s="37">
        <f>КЭС!F31</f>
        <v>15.3</v>
      </c>
      <c r="C10" s="96">
        <f>КЭС!G31</f>
        <v>16.600000000000001</v>
      </c>
      <c r="D10" s="96">
        <f>КЭС!H31</f>
        <v>15.8</v>
      </c>
      <c r="E10" s="96">
        <f>КЭС!L31</f>
        <v>10.9</v>
      </c>
      <c r="F10" s="96">
        <f>КЭС!M31</f>
        <v>11.8</v>
      </c>
      <c r="G10" s="96">
        <f>КЭС!N31</f>
        <v>11.1</v>
      </c>
      <c r="H10" s="96">
        <f>КЭС!R31</f>
        <v>25.3</v>
      </c>
      <c r="I10" s="96">
        <f>КЭС!S31</f>
        <v>25.6</v>
      </c>
      <c r="J10" s="96">
        <f>КЭС!T31</f>
        <v>24.8</v>
      </c>
      <c r="K10" s="96">
        <f>КЭС!X31</f>
        <v>35</v>
      </c>
      <c r="L10" s="96">
        <f>КЭС!Y31</f>
        <v>36.799999999999997</v>
      </c>
      <c r="M10" s="96">
        <f>КЭС!Z31</f>
        <v>35.5</v>
      </c>
      <c r="N10" s="157"/>
      <c r="O10" s="151">
        <f t="shared" si="1"/>
        <v>40.6</v>
      </c>
      <c r="P10" s="151">
        <f t="shared" si="1"/>
        <v>42.2</v>
      </c>
      <c r="Q10" s="151">
        <f t="shared" si="1"/>
        <v>40.6</v>
      </c>
      <c r="R10" s="154">
        <f>КЭС!F34</f>
        <v>40.6</v>
      </c>
      <c r="S10" s="154">
        <f>КЭС!G34</f>
        <v>42.2</v>
      </c>
      <c r="T10" s="154">
        <f>КЭС!H34</f>
        <v>40.6</v>
      </c>
      <c r="U10" s="153">
        <f t="shared" si="3"/>
        <v>0</v>
      </c>
      <c r="V10" s="153">
        <f t="shared" si="2"/>
        <v>0</v>
      </c>
      <c r="W10" s="153">
        <f t="shared" si="2"/>
        <v>0</v>
      </c>
      <c r="X10" s="78"/>
    </row>
    <row r="11" spans="1:24" s="14" customFormat="1" x14ac:dyDescent="0.2">
      <c r="A11" s="13" t="s">
        <v>135</v>
      </c>
      <c r="B11" s="38">
        <f>SUM(B6:B10)</f>
        <v>824.9</v>
      </c>
      <c r="C11" s="116">
        <f t="shared" ref="C11:M11" si="4">SUM(C6:C10)</f>
        <v>929.4</v>
      </c>
      <c r="D11" s="116">
        <f t="shared" si="4"/>
        <v>921.9</v>
      </c>
      <c r="E11" s="116">
        <f>SUM(E6:E10)</f>
        <v>771.1</v>
      </c>
      <c r="F11" s="116">
        <f t="shared" si="4"/>
        <v>866.7</v>
      </c>
      <c r="G11" s="116">
        <f t="shared" si="4"/>
        <v>862.5</v>
      </c>
      <c r="H11" s="116">
        <f>SUM(H6:H10)</f>
        <v>165.9</v>
      </c>
      <c r="I11" s="116">
        <f t="shared" si="4"/>
        <v>186.7</v>
      </c>
      <c r="J11" s="116">
        <f t="shared" si="4"/>
        <v>183.3</v>
      </c>
      <c r="K11" s="116">
        <f t="shared" si="4"/>
        <v>436.5</v>
      </c>
      <c r="L11" s="116">
        <f t="shared" si="4"/>
        <v>511</v>
      </c>
      <c r="M11" s="116">
        <f t="shared" si="4"/>
        <v>501</v>
      </c>
      <c r="N11" s="158"/>
      <c r="O11" s="155">
        <f>B11+H11</f>
        <v>990.8</v>
      </c>
      <c r="P11" s="155">
        <f>SUM(P5:P10)</f>
        <v>1116.0999999999999</v>
      </c>
      <c r="Q11" s="155">
        <f>SUM(Q5:Q10)</f>
        <v>1105.2</v>
      </c>
      <c r="R11" s="152">
        <f>SUM(R6:R10)</f>
        <v>990.8</v>
      </c>
      <c r="S11" s="152">
        <f t="shared" ref="S11:T11" si="5">SUM(S6:S10)</f>
        <v>1116.0999999999999</v>
      </c>
      <c r="T11" s="152">
        <f t="shared" si="5"/>
        <v>1105.2</v>
      </c>
      <c r="U11" s="153">
        <f t="shared" si="3"/>
        <v>0</v>
      </c>
      <c r="V11" s="153">
        <f t="shared" si="2"/>
        <v>0</v>
      </c>
      <c r="W11" s="153">
        <f t="shared" si="2"/>
        <v>0</v>
      </c>
      <c r="X11" s="149"/>
    </row>
    <row r="12" spans="1:24" s="14" customFormat="1" x14ac:dyDescent="0.2">
      <c r="A12" s="15" t="s">
        <v>136</v>
      </c>
      <c r="B12" s="38">
        <f>B11+H11</f>
        <v>990.8</v>
      </c>
      <c r="C12" s="116">
        <f>C11+I11</f>
        <v>1116.0999999999999</v>
      </c>
      <c r="D12" s="116">
        <f>D11+J11</f>
        <v>1105.2</v>
      </c>
      <c r="E12" s="115"/>
      <c r="F12" s="115"/>
      <c r="G12" s="115"/>
      <c r="H12" s="115"/>
      <c r="I12" s="115"/>
      <c r="J12" s="115"/>
      <c r="K12" s="146"/>
      <c r="L12" s="117"/>
      <c r="M12" s="117"/>
      <c r="N12" s="159"/>
      <c r="O12" s="149"/>
      <c r="P12" s="156"/>
      <c r="Q12" s="149"/>
      <c r="R12" s="149"/>
      <c r="S12" s="149"/>
      <c r="T12" s="149"/>
      <c r="U12" s="149"/>
      <c r="V12" s="149"/>
      <c r="W12" s="149"/>
      <c r="X12" s="149"/>
    </row>
    <row r="13" spans="1:24" s="16" customFormat="1" x14ac:dyDescent="0.2">
      <c r="B13" s="17"/>
      <c r="C13" s="17"/>
      <c r="D13" s="17"/>
      <c r="E13" s="17"/>
      <c r="F13" s="82"/>
      <c r="G13" s="82"/>
      <c r="H13" s="82"/>
      <c r="I13" s="82"/>
      <c r="J13" s="82"/>
      <c r="K13" s="17"/>
      <c r="L13" s="82"/>
      <c r="M13" s="82"/>
      <c r="N13" s="131"/>
      <c r="O13" s="68"/>
      <c r="P13" s="46"/>
      <c r="Q13" s="68"/>
      <c r="R13" s="68"/>
      <c r="S13" s="68"/>
      <c r="T13" s="68"/>
      <c r="U13" s="68"/>
      <c r="V13" s="68"/>
      <c r="W13" s="68"/>
    </row>
    <row r="14" spans="1:24" hidden="1" x14ac:dyDescent="0.2">
      <c r="B14" s="18"/>
      <c r="C14" s="17"/>
      <c r="H14" s="333" t="s">
        <v>275</v>
      </c>
      <c r="I14" s="333"/>
      <c r="J14" s="333"/>
    </row>
    <row r="15" spans="1:24" hidden="1" x14ac:dyDescent="0.2">
      <c r="B15" s="18"/>
      <c r="C15" s="17"/>
      <c r="D15" s="17"/>
      <c r="E15" s="17"/>
      <c r="H15" s="85">
        <f>H11/8</f>
        <v>20.7</v>
      </c>
      <c r="I15" s="124">
        <f>I11/8</f>
        <v>23.3</v>
      </c>
      <c r="J15" s="124">
        <f>J11/8</f>
        <v>22.9</v>
      </c>
    </row>
    <row r="16" spans="1:24" hidden="1" x14ac:dyDescent="0.2">
      <c r="B16" s="18"/>
      <c r="C16" s="17"/>
      <c r="D16" s="17"/>
      <c r="E16" s="17"/>
      <c r="F16" s="131"/>
      <c r="G16" s="184">
        <v>2</v>
      </c>
      <c r="H16" s="105">
        <f>H15*2</f>
        <v>41.4</v>
      </c>
      <c r="I16" s="105">
        <f t="shared" ref="I16:J16" si="6">I15*2</f>
        <v>46.6</v>
      </c>
      <c r="J16" s="105">
        <f t="shared" si="6"/>
        <v>45.8</v>
      </c>
      <c r="K16" s="131"/>
      <c r="L16" s="131"/>
      <c r="M16" s="131"/>
    </row>
    <row r="17" spans="1:23" s="16" customFormat="1" hidden="1" x14ac:dyDescent="0.2">
      <c r="A17" s="19"/>
      <c r="C17" s="82"/>
      <c r="D17" s="82"/>
      <c r="E17" s="82"/>
      <c r="F17" s="82"/>
      <c r="G17" s="129">
        <v>0.5</v>
      </c>
      <c r="H17" s="79">
        <f>H15/2</f>
        <v>10.4</v>
      </c>
      <c r="I17" s="79">
        <f t="shared" ref="I17:J17" si="7">I15/2</f>
        <v>11.7</v>
      </c>
      <c r="J17" s="79">
        <f t="shared" si="7"/>
        <v>11.5</v>
      </c>
      <c r="K17" s="112"/>
      <c r="L17" s="82"/>
      <c r="M17" s="82"/>
      <c r="N17" s="131"/>
      <c r="O17" s="68"/>
      <c r="P17" s="46"/>
      <c r="Q17" s="68"/>
      <c r="R17" s="68"/>
      <c r="S17" s="68"/>
      <c r="T17" s="68"/>
      <c r="U17" s="68"/>
      <c r="V17" s="68"/>
      <c r="W17" s="68"/>
    </row>
    <row r="18" spans="1:23" hidden="1" x14ac:dyDescent="0.2">
      <c r="A18" s="2"/>
      <c r="B18" s="20"/>
      <c r="C18" s="118"/>
      <c r="D18" s="118"/>
      <c r="E18" s="83"/>
      <c r="F18" s="83"/>
      <c r="G18" s="119">
        <v>5</v>
      </c>
      <c r="H18" s="120">
        <f>'ВЭС, ВПМЭС'!R63+'ВЭС, ВПМЭС'!R64+'ВЭС, ВПМЭС'!R65+'ВЭС, ВПМЭС'!R66+'ВЭС, ВПМЭС'!R38+'ЧЭС, ВПМЭС'!R57+ВУЭС!R16+КЭС!R20+КЭС!R21+КЭС!R22</f>
        <v>11.8</v>
      </c>
      <c r="I18" s="120">
        <f>'ВЭС, ВПМЭС'!S63+'ВЭС, ВПМЭС'!S64+'ВЭС, ВПМЭС'!S65+'ВЭС, ВПМЭС'!S66+'ВЭС, ВПМЭС'!S38+'ЧЭС, ВПМЭС'!S57+ВУЭС!S16+КЭС!S20+КЭС!S21+КЭС!S22</f>
        <v>15.4</v>
      </c>
      <c r="J18" s="120">
        <f>'ВЭС, ВПМЭС'!T63+'ВЭС, ВПМЭС'!T64+'ВЭС, ВПМЭС'!T65+'ВЭС, ВПМЭС'!T66+'ВЭС, ВПМЭС'!T38+'ЧЭС, ВПМЭС'!T57+ВУЭС!T16+КЭС!T20+КЭС!T21+КЭС!T22</f>
        <v>13.8</v>
      </c>
      <c r="K18" s="262"/>
      <c r="L18" s="83"/>
      <c r="M18" s="83"/>
      <c r="N18" s="83"/>
    </row>
    <row r="19" spans="1:23" s="16" customFormat="1" hidden="1" x14ac:dyDescent="0.2">
      <c r="A19" s="21"/>
      <c r="B19" s="17"/>
      <c r="C19" s="17"/>
      <c r="D19" s="17"/>
      <c r="E19" s="82"/>
      <c r="F19" s="82"/>
      <c r="G19" s="44">
        <f>G18+5</f>
        <v>10</v>
      </c>
      <c r="H19" s="88">
        <f>'ВЭС, ВПМЭС'!R68+'ВЭС, ВПМЭС'!R69+'ЧЭС, ВПМЭС'!R59</f>
        <v>18.3</v>
      </c>
      <c r="I19" s="88">
        <f>'ВЭС, ВПМЭС'!S68+'ВЭС, ВПМЭС'!S69+'ЧЭС, ВПМЭС'!S59</f>
        <v>18.600000000000001</v>
      </c>
      <c r="J19" s="88">
        <f>'ВЭС, ВПМЭС'!T68+'ВЭС, ВПМЭС'!T69+'ЧЭС, ВПМЭС'!T59</f>
        <v>19.899999999999999</v>
      </c>
      <c r="K19" s="263"/>
      <c r="L19" s="82"/>
      <c r="M19" s="82"/>
      <c r="N19" s="131"/>
      <c r="O19" s="68"/>
      <c r="P19" s="46"/>
      <c r="Q19" s="68"/>
      <c r="R19" s="68"/>
      <c r="S19" s="68"/>
      <c r="T19" s="68"/>
      <c r="U19" s="68"/>
      <c r="V19" s="68"/>
      <c r="W19" s="68"/>
    </row>
    <row r="20" spans="1:23" hidden="1" x14ac:dyDescent="0.2">
      <c r="A20" s="2"/>
      <c r="B20" s="22"/>
      <c r="C20" s="121"/>
      <c r="D20" s="121"/>
      <c r="G20" s="44">
        <f t="shared" ref="G20:G25" si="8">G19+5</f>
        <v>15</v>
      </c>
      <c r="H20" s="88">
        <f>'ВЭС, ВПМЭС'!R70+'ВЭС, ВПМЭС'!R71+'ВЭС, ВПМЭС'!R72+'ВЭС, ВПМЭС'!R73+'ВЭС, ВПМЭС'!R74</f>
        <v>20.3</v>
      </c>
      <c r="I20" s="88">
        <f>'ВЭС, ВПМЭС'!S70+'ВЭС, ВПМЭС'!S71+'ВЭС, ВПМЭС'!S72+'ВЭС, ВПМЭС'!S73+'ВЭС, ВПМЭС'!S74</f>
        <v>21.7</v>
      </c>
      <c r="J20" s="88">
        <f>'ВЭС, ВПМЭС'!T70+'ВЭС, ВПМЭС'!T71+'ВЭС, ВПМЭС'!T72+'ВЭС, ВПМЭС'!T73+'ВЭС, ВПМЭС'!T74</f>
        <v>23.1</v>
      </c>
      <c r="K20" s="263"/>
    </row>
    <row r="21" spans="1:23" hidden="1" x14ac:dyDescent="0.2">
      <c r="G21" s="264">
        <f t="shared" si="8"/>
        <v>20</v>
      </c>
      <c r="H21" s="124">
        <f>'ЧЭС, ВПМЭС'!R60</f>
        <v>25.3</v>
      </c>
      <c r="I21" s="124">
        <f>'ЧЭС, ВПМЭС'!S60</f>
        <v>27.8</v>
      </c>
      <c r="J21" s="124">
        <f>'ЧЭС, ВПМЭС'!T60</f>
        <v>28.1</v>
      </c>
      <c r="K21" s="265" t="s">
        <v>467</v>
      </c>
    </row>
    <row r="22" spans="1:23" hidden="1" x14ac:dyDescent="0.2">
      <c r="G22" s="44">
        <f t="shared" si="8"/>
        <v>25</v>
      </c>
      <c r="H22" s="88">
        <f>'ВЭС, ВПМЭС'!R32+'ВЭС, ВПМЭС'!R76+'ЧЭС, ВПМЭС'!R61+'ЧЭС, ВПМЭС'!R58+ВУЭС!R17+КЭС!R19+КЭС!R23+КЭС!R24+КЭС!R25+КЭС!R26+КЭС!R27</f>
        <v>21.6</v>
      </c>
      <c r="I22" s="88">
        <f>'ВЭС, ВПМЭС'!S32+'ВЭС, ВПМЭС'!S76+'ЧЭС, ВПМЭС'!S61+'ЧЭС, ВПМЭС'!S58+ВУЭС!S17+КЭС!S19+КЭС!S23+КЭС!S24+КЭС!S25+КЭС!S26+КЭС!S27</f>
        <v>23</v>
      </c>
      <c r="J22" s="88">
        <f>'ВЭС, ВПМЭС'!T32+'ВЭС, ВПМЭС'!T76+'ЧЭС, ВПМЭС'!T61+'ЧЭС, ВПМЭС'!T58+ВУЭС!T17+КЭС!T19+КЭС!T23+КЭС!T24+КЭС!T25+КЭС!T26+КЭС!T27</f>
        <v>23.3</v>
      </c>
      <c r="K22" s="263"/>
    </row>
    <row r="23" spans="1:23" hidden="1" x14ac:dyDescent="0.2">
      <c r="G23" s="264">
        <f>G22+5</f>
        <v>30</v>
      </c>
      <c r="H23" s="124">
        <f>'ЧЭС, ВПМЭС'!R62</f>
        <v>24</v>
      </c>
      <c r="I23" s="124">
        <f>'ЧЭС, ВПМЭС'!S62</f>
        <v>27.2</v>
      </c>
      <c r="J23" s="124">
        <f>'ЧЭС, ВПМЭС'!T62</f>
        <v>24.9</v>
      </c>
      <c r="K23" s="265" t="str">
        <f>K21</f>
        <v>Северсталь</v>
      </c>
    </row>
    <row r="24" spans="1:23" hidden="1" x14ac:dyDescent="0.2">
      <c r="G24" s="44">
        <f t="shared" si="8"/>
        <v>35</v>
      </c>
      <c r="H24" s="88">
        <f>'ВЭС, ВПМЭС'!R67+'ВЭС, ВПМЭС'!R78+ВУЭС!R18+КЭС!R28+КЭС!R29</f>
        <v>17.100000000000001</v>
      </c>
      <c r="I24" s="88">
        <f>'ВЭС, ВПМЭС'!S67+'ВЭС, ВПМЭС'!S78+ВУЭС!S18+КЭС!S28+КЭС!S29</f>
        <v>22.9</v>
      </c>
      <c r="J24" s="88">
        <f>'ВЭС, ВПМЭС'!T67+'ВЭС, ВПМЭС'!T78+ВУЭС!T18+КЭС!T28+КЭС!T29</f>
        <v>19.8</v>
      </c>
      <c r="K24" s="263"/>
    </row>
    <row r="25" spans="1:23" hidden="1" x14ac:dyDescent="0.2">
      <c r="B25" s="18"/>
      <c r="C25" s="17"/>
      <c r="D25" s="17"/>
      <c r="G25" s="44">
        <f t="shared" si="8"/>
        <v>40</v>
      </c>
      <c r="H25" s="88">
        <f>'ВЭС, ВПМЭС'!R77+'ЧЭС, ВПМЭС'!R64+'ЧЭС, ВПМЭС'!R65+КЭС!R30</f>
        <v>18.2</v>
      </c>
      <c r="I25" s="88">
        <f>'ВЭС, ВПМЭС'!S77+'ЧЭС, ВПМЭС'!S64+'ЧЭС, ВПМЭС'!S65+КЭС!S30</f>
        <v>19.899999999999999</v>
      </c>
      <c r="J25" s="88">
        <f>'ВЭС, ВПМЭС'!T77+'ЧЭС, ВПМЭС'!T64+'ЧЭС, ВПМЭС'!T65+КЭС!T30</f>
        <v>20.100000000000001</v>
      </c>
      <c r="K25" s="263"/>
    </row>
    <row r="26" spans="1:23" hidden="1" x14ac:dyDescent="0.2">
      <c r="B26" s="18"/>
      <c r="C26" s="17"/>
      <c r="D26" s="17"/>
      <c r="G26" s="122"/>
      <c r="H26" s="124">
        <f>SUM(H18:H25)</f>
        <v>156.6</v>
      </c>
      <c r="I26" s="124">
        <f t="shared" ref="I26:J26" si="9">SUM(I18:I25)</f>
        <v>176.5</v>
      </c>
      <c r="J26" s="124">
        <f t="shared" si="9"/>
        <v>173</v>
      </c>
      <c r="K26" s="263"/>
    </row>
    <row r="27" spans="1:23" hidden="1" x14ac:dyDescent="0.2">
      <c r="G27" s="122"/>
      <c r="H27" s="123">
        <f>H11-H26</f>
        <v>9.3000000000000007</v>
      </c>
      <c r="I27" s="123">
        <f>I11-I26</f>
        <v>10.199999999999999</v>
      </c>
      <c r="J27" s="123">
        <f t="shared" ref="J27" si="10">J11-J26</f>
        <v>10.3</v>
      </c>
      <c r="K27" s="112"/>
    </row>
    <row r="28" spans="1:23" hidden="1" x14ac:dyDescent="0.2">
      <c r="G28" s="122"/>
      <c r="H28" s="112"/>
      <c r="I28" s="112"/>
      <c r="J28" s="112"/>
      <c r="K28" s="112"/>
    </row>
    <row r="29" spans="1:23" hidden="1" x14ac:dyDescent="0.2">
      <c r="G29" s="260" t="s">
        <v>468</v>
      </c>
      <c r="H29" s="261">
        <f>'Сумма АЧР'!G18</f>
        <v>0</v>
      </c>
      <c r="I29" s="261">
        <f>'Сумма АЧР'!H18</f>
        <v>0</v>
      </c>
      <c r="J29" s="261">
        <f>'Сумма АЧР'!I18</f>
        <v>0</v>
      </c>
      <c r="K29" s="112"/>
    </row>
    <row r="30" spans="1:23" hidden="1" x14ac:dyDescent="0.2">
      <c r="G30" s="260" t="s">
        <v>275</v>
      </c>
      <c r="H30" s="261">
        <f>H29/8</f>
        <v>0</v>
      </c>
      <c r="I30" s="261">
        <f t="shared" ref="I30:J30" si="11">I29/8</f>
        <v>0</v>
      </c>
      <c r="J30" s="261">
        <f t="shared" si="11"/>
        <v>0</v>
      </c>
      <c r="K30" s="112"/>
    </row>
    <row r="31" spans="1:23" hidden="1" x14ac:dyDescent="0.2">
      <c r="G31" s="83">
        <f>G16</f>
        <v>2</v>
      </c>
      <c r="H31" s="123">
        <f>H30*2</f>
        <v>0</v>
      </c>
      <c r="I31" s="123">
        <f t="shared" ref="I31:J31" si="12">I30*2</f>
        <v>0</v>
      </c>
      <c r="J31" s="123">
        <f t="shared" si="12"/>
        <v>0</v>
      </c>
      <c r="K31" s="112"/>
    </row>
    <row r="32" spans="1:23" hidden="1" x14ac:dyDescent="0.2">
      <c r="G32" s="83">
        <f>G17</f>
        <v>0.5</v>
      </c>
      <c r="H32" s="123">
        <f>H30/2</f>
        <v>0</v>
      </c>
      <c r="I32" s="123">
        <f t="shared" ref="I32:J32" si="13">I30/2</f>
        <v>0</v>
      </c>
      <c r="J32" s="123">
        <f t="shared" si="13"/>
        <v>0</v>
      </c>
      <c r="K32" s="112"/>
    </row>
    <row r="33" spans="7:11" x14ac:dyDescent="0.2">
      <c r="G33" s="122"/>
      <c r="H33" s="112"/>
      <c r="I33" s="112"/>
      <c r="J33" s="112"/>
      <c r="K33" s="112"/>
    </row>
    <row r="34" spans="7:11" x14ac:dyDescent="0.2">
      <c r="G34" s="122"/>
      <c r="H34" s="112"/>
      <c r="I34" s="112"/>
      <c r="J34" s="112"/>
      <c r="K34" s="112"/>
    </row>
    <row r="35" spans="7:11" x14ac:dyDescent="0.2">
      <c r="G35" s="122"/>
      <c r="H35" s="112"/>
      <c r="I35" s="112"/>
      <c r="J35" s="112"/>
      <c r="K35" s="112"/>
    </row>
    <row r="36" spans="7:11" x14ac:dyDescent="0.2">
      <c r="H36" s="112"/>
      <c r="I36" s="112"/>
      <c r="J36" s="112"/>
      <c r="K36" s="112"/>
    </row>
    <row r="37" spans="7:11" x14ac:dyDescent="0.2">
      <c r="H37" s="112"/>
      <c r="I37" s="112"/>
      <c r="J37" s="112"/>
      <c r="K37" s="112"/>
    </row>
  </sheetData>
  <mergeCells count="11">
    <mergeCell ref="H14:J14"/>
    <mergeCell ref="A1:M1"/>
    <mergeCell ref="K3:M3"/>
    <mergeCell ref="K4:M4"/>
    <mergeCell ref="A3:A5"/>
    <mergeCell ref="B4:D4"/>
    <mergeCell ref="E4:G4"/>
    <mergeCell ref="H4:J4"/>
    <mergeCell ref="B3:D3"/>
    <mergeCell ref="E3:G3"/>
    <mergeCell ref="H3:J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1"/>
  <sheetViews>
    <sheetView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9" sqref="A9"/>
      <selection pane="bottomRight" activeCell="AD11" sqref="AD11"/>
    </sheetView>
  </sheetViews>
  <sheetFormatPr defaultRowHeight="12.75" x14ac:dyDescent="0.2"/>
  <cols>
    <col min="1" max="1" width="9.5703125" style="135" customWidth="1"/>
    <col min="2" max="2" width="16.28515625" style="135" customWidth="1"/>
    <col min="3" max="3" width="4.140625" style="272" customWidth="1"/>
    <col min="4" max="4" width="5.42578125" style="272" customWidth="1"/>
    <col min="5" max="5" width="4.85546875" style="272" customWidth="1"/>
    <col min="6" max="8" width="5.7109375" style="272" customWidth="1"/>
    <col min="9" max="9" width="4.140625" style="272" customWidth="1"/>
    <col min="10" max="10" width="4.5703125" style="272" customWidth="1"/>
    <col min="11" max="11" width="5.140625" style="272" customWidth="1"/>
    <col min="12" max="12" width="5.7109375" style="272" customWidth="1"/>
    <col min="13" max="13" width="5.140625" style="272" customWidth="1"/>
    <col min="14" max="14" width="5.7109375" style="272" customWidth="1"/>
    <col min="15" max="15" width="3.7109375" style="272" customWidth="1"/>
    <col min="16" max="16" width="4.5703125" style="272" customWidth="1"/>
    <col min="17" max="17" width="4.140625" style="272" customWidth="1"/>
    <col min="18" max="20" width="5.7109375" style="272" customWidth="1"/>
    <col min="21" max="21" width="3.7109375" style="272" customWidth="1"/>
    <col min="22" max="22" width="4.140625" style="272" customWidth="1"/>
    <col min="23" max="23" width="4.42578125" style="272" customWidth="1"/>
    <col min="24" max="24" width="5.42578125" style="272" customWidth="1"/>
    <col min="25" max="25" width="5.5703125" style="272" customWidth="1"/>
    <col min="26" max="26" width="5.7109375" style="272" customWidth="1"/>
    <col min="27" max="27" width="9.140625" style="272" customWidth="1"/>
    <col min="28" max="16384" width="9.140625" style="272"/>
  </cols>
  <sheetData>
    <row r="1" spans="1:26" x14ac:dyDescent="0.2">
      <c r="U1" s="135" t="str">
        <f>'Совм. АЧР-1-АЧР-2'!AL1</f>
        <v>Приложение №71</v>
      </c>
    </row>
    <row r="2" spans="1:26" x14ac:dyDescent="0.2">
      <c r="U2" s="135" t="str">
        <f>'Совм. АЧР-1-АЧР-2'!AL2</f>
        <v>к приказу Минэнерго России</v>
      </c>
    </row>
    <row r="3" spans="1:26" x14ac:dyDescent="0.2">
      <c r="U3" s="135" t="str">
        <f>'Совм. АЧР-1-АЧР-2'!AL3</f>
        <v>от 23 июля 2012 г. № 340</v>
      </c>
    </row>
    <row r="4" spans="1:26" x14ac:dyDescent="0.2">
      <c r="U4" s="135"/>
    </row>
    <row r="5" spans="1:26" x14ac:dyDescent="0.2">
      <c r="I5" s="272" t="s">
        <v>353</v>
      </c>
      <c r="U5" s="135"/>
    </row>
    <row r="7" spans="1:26" x14ac:dyDescent="0.2">
      <c r="A7" s="350" t="s">
        <v>0</v>
      </c>
      <c r="B7" s="350" t="s">
        <v>1</v>
      </c>
      <c r="C7" s="356" t="s">
        <v>2</v>
      </c>
      <c r="D7" s="357"/>
      <c r="E7" s="357"/>
      <c r="F7" s="357"/>
      <c r="G7" s="357"/>
      <c r="H7" s="358"/>
      <c r="I7" s="356" t="s">
        <v>3</v>
      </c>
      <c r="J7" s="357"/>
      <c r="K7" s="357"/>
      <c r="L7" s="357"/>
      <c r="M7" s="357"/>
      <c r="N7" s="358"/>
      <c r="O7" s="356" t="s">
        <v>4</v>
      </c>
      <c r="P7" s="357"/>
      <c r="Q7" s="357"/>
      <c r="R7" s="357"/>
      <c r="S7" s="357"/>
      <c r="T7" s="358"/>
      <c r="U7" s="308" t="s">
        <v>5</v>
      </c>
      <c r="V7" s="308"/>
      <c r="W7" s="308"/>
      <c r="X7" s="308"/>
      <c r="Y7" s="308"/>
      <c r="Z7" s="308"/>
    </row>
    <row r="8" spans="1:26" ht="26.25" customHeight="1" x14ac:dyDescent="0.2">
      <c r="A8" s="351"/>
      <c r="B8" s="351"/>
      <c r="C8" s="350" t="s">
        <v>343</v>
      </c>
      <c r="D8" s="346" t="s">
        <v>388</v>
      </c>
      <c r="E8" s="347"/>
      <c r="F8" s="353" t="s">
        <v>9</v>
      </c>
      <c r="G8" s="354"/>
      <c r="H8" s="355"/>
      <c r="I8" s="350" t="s">
        <v>344</v>
      </c>
      <c r="J8" s="346" t="str">
        <f>D8</f>
        <v>уставки</v>
      </c>
      <c r="K8" s="347"/>
      <c r="L8" s="353" t="s">
        <v>9</v>
      </c>
      <c r="M8" s="354"/>
      <c r="N8" s="355"/>
      <c r="O8" s="350" t="s">
        <v>345</v>
      </c>
      <c r="P8" s="346" t="str">
        <f>J8</f>
        <v>уставки</v>
      </c>
      <c r="Q8" s="347"/>
      <c r="R8" s="353" t="s">
        <v>9</v>
      </c>
      <c r="S8" s="354"/>
      <c r="T8" s="355"/>
      <c r="U8" s="335" t="s">
        <v>6</v>
      </c>
      <c r="V8" s="346" t="str">
        <f>P8</f>
        <v>уставки</v>
      </c>
      <c r="W8" s="347"/>
      <c r="X8" s="335" t="s">
        <v>10</v>
      </c>
      <c r="Y8" s="335"/>
      <c r="Z8" s="335"/>
    </row>
    <row r="9" spans="1:26" ht="37.5" customHeight="1" x14ac:dyDescent="0.2">
      <c r="A9" s="352"/>
      <c r="B9" s="352"/>
      <c r="C9" s="352"/>
      <c r="D9" s="290" t="s">
        <v>7</v>
      </c>
      <c r="E9" s="290" t="s">
        <v>8</v>
      </c>
      <c r="F9" s="270" t="str">
        <f>Свод!B5</f>
        <v>04-00</v>
      </c>
      <c r="G9" s="270" t="str">
        <f>Свод!C5</f>
        <v>09-00</v>
      </c>
      <c r="H9" s="270" t="str">
        <f>Свод!D5</f>
        <v>18-00</v>
      </c>
      <c r="I9" s="352"/>
      <c r="J9" s="290" t="s">
        <v>7</v>
      </c>
      <c r="K9" s="290" t="s">
        <v>8</v>
      </c>
      <c r="L9" s="270" t="str">
        <f>F9</f>
        <v>04-00</v>
      </c>
      <c r="M9" s="270" t="str">
        <f t="shared" ref="M9:N9" si="0">G9</f>
        <v>09-00</v>
      </c>
      <c r="N9" s="270" t="str">
        <f t="shared" si="0"/>
        <v>18-00</v>
      </c>
      <c r="O9" s="352"/>
      <c r="P9" s="290" t="s">
        <v>7</v>
      </c>
      <c r="Q9" s="290" t="s">
        <v>8</v>
      </c>
      <c r="R9" s="270" t="str">
        <f>L9</f>
        <v>04-00</v>
      </c>
      <c r="S9" s="270" t="str">
        <f t="shared" ref="S9:T9" si="1">M9</f>
        <v>09-00</v>
      </c>
      <c r="T9" s="270" t="str">
        <f t="shared" si="1"/>
        <v>18-00</v>
      </c>
      <c r="U9" s="335"/>
      <c r="V9" s="290" t="s">
        <v>7</v>
      </c>
      <c r="W9" s="290" t="s">
        <v>8</v>
      </c>
      <c r="X9" s="270" t="str">
        <f>R9</f>
        <v>04-00</v>
      </c>
      <c r="Y9" s="270" t="str">
        <f t="shared" ref="Y9:Z9" si="2">S9</f>
        <v>09-00</v>
      </c>
      <c r="Z9" s="270" t="str">
        <f t="shared" si="2"/>
        <v>18-00</v>
      </c>
    </row>
    <row r="10" spans="1:26" x14ac:dyDescent="0.2">
      <c r="A10" s="348" t="s">
        <v>88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</row>
    <row r="11" spans="1:26" ht="46.5" customHeight="1" x14ac:dyDescent="0.2">
      <c r="A11" s="90" t="s">
        <v>51</v>
      </c>
      <c r="B11" s="90" t="s">
        <v>259</v>
      </c>
      <c r="C11" s="137" t="s">
        <v>108</v>
      </c>
      <c r="D11" s="136">
        <v>49.2</v>
      </c>
      <c r="E11" s="136">
        <v>0.2</v>
      </c>
      <c r="F11" s="136">
        <v>1.9</v>
      </c>
      <c r="G11" s="136">
        <v>2.6</v>
      </c>
      <c r="H11" s="136">
        <v>2.4</v>
      </c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271"/>
      <c r="Z11" s="271"/>
    </row>
    <row r="12" spans="1:26" s="104" customFormat="1" ht="70.5" customHeight="1" x14ac:dyDescent="0.2">
      <c r="A12" s="90" t="s">
        <v>50</v>
      </c>
      <c r="B12" s="90" t="s">
        <v>315</v>
      </c>
      <c r="C12" s="137" t="s">
        <v>108</v>
      </c>
      <c r="D12" s="136">
        <v>49.2</v>
      </c>
      <c r="E12" s="136">
        <v>0.2</v>
      </c>
      <c r="F12" s="136">
        <v>2.1</v>
      </c>
      <c r="G12" s="136">
        <v>2.6</v>
      </c>
      <c r="H12" s="136">
        <v>2.2999999999999998</v>
      </c>
      <c r="I12" s="136"/>
      <c r="J12" s="136"/>
      <c r="K12" s="86"/>
      <c r="L12" s="86"/>
      <c r="M12" s="86"/>
      <c r="N12" s="86"/>
      <c r="O12" s="86"/>
      <c r="P12" s="136"/>
      <c r="Q12" s="86"/>
      <c r="R12" s="86"/>
      <c r="S12" s="86"/>
      <c r="T12" s="86"/>
      <c r="U12" s="86"/>
      <c r="V12" s="136"/>
      <c r="W12" s="86"/>
      <c r="X12" s="100"/>
      <c r="Y12" s="102"/>
      <c r="Z12" s="102"/>
    </row>
    <row r="13" spans="1:26" s="104" customFormat="1" ht="25.5" x14ac:dyDescent="0.2">
      <c r="A13" s="90" t="s">
        <v>53</v>
      </c>
      <c r="B13" s="90" t="s">
        <v>54</v>
      </c>
      <c r="C13" s="137" t="s">
        <v>108</v>
      </c>
      <c r="D13" s="136">
        <v>49.2</v>
      </c>
      <c r="E13" s="136">
        <v>0.2</v>
      </c>
      <c r="F13" s="136">
        <v>4.4000000000000004</v>
      </c>
      <c r="G13" s="136">
        <v>9.6</v>
      </c>
      <c r="H13" s="136">
        <v>7.4</v>
      </c>
      <c r="I13" s="136"/>
      <c r="J13" s="136"/>
      <c r="K13" s="86"/>
      <c r="L13" s="86"/>
      <c r="M13" s="86"/>
      <c r="N13" s="86"/>
      <c r="O13" s="86"/>
      <c r="P13" s="136"/>
      <c r="Q13" s="86"/>
      <c r="R13" s="86"/>
      <c r="S13" s="86"/>
      <c r="T13" s="86"/>
      <c r="U13" s="86">
        <v>1</v>
      </c>
      <c r="V13" s="136">
        <v>49.8</v>
      </c>
      <c r="W13" s="86">
        <v>100</v>
      </c>
      <c r="X13" s="136">
        <f>F13</f>
        <v>4.4000000000000004</v>
      </c>
      <c r="Y13" s="136">
        <f t="shared" ref="Y13:Z13" si="3">G13</f>
        <v>9.6</v>
      </c>
      <c r="Z13" s="136">
        <f t="shared" si="3"/>
        <v>7.4</v>
      </c>
    </row>
    <row r="14" spans="1:26" s="104" customFormat="1" ht="138" customHeight="1" x14ac:dyDescent="0.2">
      <c r="A14" s="90" t="s">
        <v>53</v>
      </c>
      <c r="B14" s="90" t="s">
        <v>471</v>
      </c>
      <c r="C14" s="137" t="s">
        <v>108</v>
      </c>
      <c r="D14" s="136">
        <v>49.2</v>
      </c>
      <c r="E14" s="136">
        <f>E13</f>
        <v>0.2</v>
      </c>
      <c r="F14" s="136">
        <v>5</v>
      </c>
      <c r="G14" s="136">
        <v>7.2</v>
      </c>
      <c r="H14" s="136">
        <v>7.2</v>
      </c>
      <c r="I14" s="136"/>
      <c r="J14" s="136"/>
      <c r="K14" s="86"/>
      <c r="L14" s="86"/>
      <c r="M14" s="86"/>
      <c r="N14" s="86"/>
      <c r="O14" s="86"/>
      <c r="P14" s="136"/>
      <c r="Q14" s="86"/>
      <c r="R14" s="86"/>
      <c r="S14" s="86"/>
      <c r="T14" s="86"/>
      <c r="U14" s="86">
        <v>1</v>
      </c>
      <c r="V14" s="136">
        <f>V13</f>
        <v>49.8</v>
      </c>
      <c r="W14" s="86">
        <f>W13</f>
        <v>100</v>
      </c>
      <c r="X14" s="136">
        <v>4</v>
      </c>
      <c r="Y14" s="136">
        <v>6.4</v>
      </c>
      <c r="Z14" s="136">
        <v>6.5</v>
      </c>
    </row>
    <row r="15" spans="1:26" s="104" customFormat="1" ht="51" x14ac:dyDescent="0.2">
      <c r="A15" s="90" t="s">
        <v>83</v>
      </c>
      <c r="B15" s="90" t="s">
        <v>84</v>
      </c>
      <c r="C15" s="137" t="s">
        <v>108</v>
      </c>
      <c r="D15" s="136">
        <v>49.2</v>
      </c>
      <c r="E15" s="136">
        <v>0.3</v>
      </c>
      <c r="F15" s="136">
        <v>0.6</v>
      </c>
      <c r="G15" s="136">
        <v>0.4</v>
      </c>
      <c r="H15" s="136">
        <v>0.6</v>
      </c>
      <c r="I15" s="136"/>
      <c r="J15" s="136"/>
      <c r="K15" s="86"/>
      <c r="L15" s="86"/>
      <c r="M15" s="86"/>
      <c r="N15" s="86"/>
      <c r="O15" s="86"/>
      <c r="P15" s="136"/>
      <c r="Q15" s="86"/>
      <c r="R15" s="86"/>
      <c r="S15" s="86"/>
      <c r="T15" s="86"/>
      <c r="U15" s="86">
        <v>1</v>
      </c>
      <c r="V15" s="136">
        <v>49.8</v>
      </c>
      <c r="W15" s="86">
        <v>100</v>
      </c>
      <c r="X15" s="136">
        <f>F15</f>
        <v>0.6</v>
      </c>
      <c r="Y15" s="136">
        <f t="shared" ref="Y15:Z16" si="4">G15</f>
        <v>0.4</v>
      </c>
      <c r="Z15" s="136">
        <f t="shared" si="4"/>
        <v>0.6</v>
      </c>
    </row>
    <row r="16" spans="1:26" s="104" customFormat="1" ht="51" x14ac:dyDescent="0.2">
      <c r="A16" s="90" t="s">
        <v>83</v>
      </c>
      <c r="B16" s="90" t="s">
        <v>283</v>
      </c>
      <c r="C16" s="137" t="s">
        <v>108</v>
      </c>
      <c r="D16" s="136">
        <v>49.2</v>
      </c>
      <c r="E16" s="136">
        <v>0.3</v>
      </c>
      <c r="F16" s="136">
        <v>6.9</v>
      </c>
      <c r="G16" s="136">
        <v>6.2</v>
      </c>
      <c r="H16" s="136">
        <v>6.1</v>
      </c>
      <c r="I16" s="136"/>
      <c r="J16" s="136"/>
      <c r="K16" s="86"/>
      <c r="L16" s="86"/>
      <c r="M16" s="86"/>
      <c r="N16" s="86"/>
      <c r="O16" s="86"/>
      <c r="P16" s="136"/>
      <c r="Q16" s="86"/>
      <c r="R16" s="86"/>
      <c r="S16" s="86"/>
      <c r="T16" s="86"/>
      <c r="U16" s="86">
        <v>2</v>
      </c>
      <c r="V16" s="136">
        <f>V15</f>
        <v>49.8</v>
      </c>
      <c r="W16" s="86">
        <v>95</v>
      </c>
      <c r="X16" s="136">
        <f>F16</f>
        <v>6.9</v>
      </c>
      <c r="Y16" s="136">
        <f t="shared" si="4"/>
        <v>6.2</v>
      </c>
      <c r="Z16" s="136">
        <f t="shared" si="4"/>
        <v>6.1</v>
      </c>
    </row>
    <row r="17" spans="1:26" s="104" customFormat="1" ht="38.25" x14ac:dyDescent="0.2">
      <c r="A17" s="90" t="s">
        <v>55</v>
      </c>
      <c r="B17" s="90" t="s">
        <v>56</v>
      </c>
      <c r="C17" s="137" t="s">
        <v>108</v>
      </c>
      <c r="D17" s="136">
        <v>49.2</v>
      </c>
      <c r="E17" s="100">
        <v>0.15</v>
      </c>
      <c r="F17" s="136">
        <v>1.1000000000000001</v>
      </c>
      <c r="G17" s="136">
        <v>1.1000000000000001</v>
      </c>
      <c r="H17" s="136">
        <v>0.9</v>
      </c>
      <c r="I17" s="136"/>
      <c r="J17" s="136"/>
      <c r="K17" s="86"/>
      <c r="L17" s="86"/>
      <c r="M17" s="86"/>
      <c r="N17" s="86"/>
      <c r="O17" s="86"/>
      <c r="P17" s="136"/>
      <c r="Q17" s="86"/>
      <c r="R17" s="86"/>
      <c r="S17" s="86"/>
      <c r="T17" s="86"/>
      <c r="U17" s="86">
        <v>1</v>
      </c>
      <c r="V17" s="136">
        <v>49.8</v>
      </c>
      <c r="W17" s="86">
        <v>100</v>
      </c>
      <c r="X17" s="136">
        <f>F17</f>
        <v>1.1000000000000001</v>
      </c>
      <c r="Y17" s="136">
        <f t="shared" ref="Y17:Z17" si="5">G17</f>
        <v>1.1000000000000001</v>
      </c>
      <c r="Z17" s="136">
        <f t="shared" si="5"/>
        <v>0.9</v>
      </c>
    </row>
    <row r="18" spans="1:26" s="104" customFormat="1" ht="51" x14ac:dyDescent="0.2">
      <c r="A18" s="90" t="s">
        <v>59</v>
      </c>
      <c r="B18" s="90" t="s">
        <v>60</v>
      </c>
      <c r="C18" s="137" t="s">
        <v>108</v>
      </c>
      <c r="D18" s="136">
        <v>49.2</v>
      </c>
      <c r="E18" s="136">
        <v>0.2</v>
      </c>
      <c r="F18" s="136">
        <v>1.2</v>
      </c>
      <c r="G18" s="136">
        <v>1.5</v>
      </c>
      <c r="H18" s="136">
        <v>1.4</v>
      </c>
      <c r="I18" s="86"/>
      <c r="J18" s="136"/>
      <c r="K18" s="86"/>
      <c r="L18" s="136"/>
      <c r="M18" s="136"/>
      <c r="N18" s="136"/>
      <c r="O18" s="86"/>
      <c r="P18" s="136"/>
      <c r="Q18" s="86"/>
      <c r="R18" s="86"/>
      <c r="S18" s="86"/>
      <c r="T18" s="86"/>
      <c r="U18" s="86"/>
      <c r="V18" s="136"/>
      <c r="W18" s="86"/>
      <c r="X18" s="136"/>
      <c r="Y18" s="102"/>
      <c r="Z18" s="102"/>
    </row>
    <row r="19" spans="1:26" s="104" customFormat="1" ht="16.5" customHeight="1" x14ac:dyDescent="0.2">
      <c r="A19" s="90" t="s">
        <v>87</v>
      </c>
      <c r="B19" s="90" t="s">
        <v>67</v>
      </c>
      <c r="C19" s="137" t="s">
        <v>108</v>
      </c>
      <c r="D19" s="136">
        <v>49.2</v>
      </c>
      <c r="E19" s="136">
        <v>0.2</v>
      </c>
      <c r="F19" s="136">
        <v>0.8</v>
      </c>
      <c r="G19" s="136">
        <v>0.8</v>
      </c>
      <c r="H19" s="136">
        <v>0.8</v>
      </c>
      <c r="I19" s="136"/>
      <c r="J19" s="136"/>
      <c r="K19" s="86"/>
      <c r="L19" s="86"/>
      <c r="M19" s="86"/>
      <c r="N19" s="86"/>
      <c r="O19" s="86"/>
      <c r="P19" s="136"/>
      <c r="Q19" s="86"/>
      <c r="R19" s="136"/>
      <c r="S19" s="136"/>
      <c r="T19" s="136"/>
      <c r="U19" s="86">
        <v>1</v>
      </c>
      <c r="V19" s="136">
        <v>49.8</v>
      </c>
      <c r="W19" s="86">
        <v>100</v>
      </c>
      <c r="X19" s="136">
        <f>F19</f>
        <v>0.8</v>
      </c>
      <c r="Y19" s="136">
        <f t="shared" ref="Y19:Z19" si="6">G19</f>
        <v>0.8</v>
      </c>
      <c r="Z19" s="136">
        <f t="shared" si="6"/>
        <v>0.8</v>
      </c>
    </row>
    <row r="20" spans="1:26" s="104" customFormat="1" x14ac:dyDescent="0.2">
      <c r="A20" s="90" t="s">
        <v>62</v>
      </c>
      <c r="B20" s="90" t="s">
        <v>63</v>
      </c>
      <c r="C20" s="137" t="s">
        <v>108</v>
      </c>
      <c r="D20" s="136">
        <v>49.2</v>
      </c>
      <c r="E20" s="136">
        <v>0.2</v>
      </c>
      <c r="F20" s="136">
        <v>1</v>
      </c>
      <c r="G20" s="136">
        <v>1.2</v>
      </c>
      <c r="H20" s="136">
        <v>1.1000000000000001</v>
      </c>
      <c r="I20" s="86"/>
      <c r="J20" s="136"/>
      <c r="K20" s="86"/>
      <c r="L20" s="136"/>
      <c r="M20" s="136"/>
      <c r="N20" s="136"/>
      <c r="O20" s="86"/>
      <c r="P20" s="136"/>
      <c r="Q20" s="86"/>
      <c r="R20" s="86"/>
      <c r="S20" s="86"/>
      <c r="T20" s="86"/>
      <c r="U20" s="86"/>
      <c r="V20" s="136"/>
      <c r="W20" s="86"/>
      <c r="X20" s="136"/>
      <c r="Y20" s="102"/>
      <c r="Z20" s="102"/>
    </row>
    <row r="21" spans="1:26" s="104" customFormat="1" ht="82.5" customHeight="1" x14ac:dyDescent="0.2">
      <c r="A21" s="90" t="s">
        <v>57</v>
      </c>
      <c r="B21" s="90" t="s">
        <v>58</v>
      </c>
      <c r="C21" s="137" t="s">
        <v>108</v>
      </c>
      <c r="D21" s="136">
        <v>49.2</v>
      </c>
      <c r="E21" s="136">
        <v>0.2</v>
      </c>
      <c r="F21" s="136">
        <v>1.3</v>
      </c>
      <c r="G21" s="136">
        <v>1.4</v>
      </c>
      <c r="H21" s="136">
        <v>1.4</v>
      </c>
      <c r="I21" s="136"/>
      <c r="J21" s="136"/>
      <c r="K21" s="86"/>
      <c r="L21" s="86"/>
      <c r="M21" s="86"/>
      <c r="N21" s="86"/>
      <c r="O21" s="86"/>
      <c r="P21" s="136"/>
      <c r="Q21" s="86"/>
      <c r="R21" s="136"/>
      <c r="S21" s="136"/>
      <c r="T21" s="136"/>
      <c r="U21" s="86">
        <v>2</v>
      </c>
      <c r="V21" s="136">
        <v>49.8</v>
      </c>
      <c r="W21" s="86">
        <v>95</v>
      </c>
      <c r="X21" s="136">
        <f>F21</f>
        <v>1.3</v>
      </c>
      <c r="Y21" s="136">
        <f t="shared" ref="Y21:Z22" si="7">G21</f>
        <v>1.4</v>
      </c>
      <c r="Z21" s="136">
        <f t="shared" si="7"/>
        <v>1.4</v>
      </c>
    </row>
    <row r="22" spans="1:26" s="104" customFormat="1" ht="108" customHeight="1" x14ac:dyDescent="0.2">
      <c r="A22" s="90" t="s">
        <v>64</v>
      </c>
      <c r="B22" s="90" t="s">
        <v>65</v>
      </c>
      <c r="C22" s="137" t="s">
        <v>108</v>
      </c>
      <c r="D22" s="136">
        <v>49.2</v>
      </c>
      <c r="E22" s="100">
        <v>0.15</v>
      </c>
      <c r="F22" s="136">
        <v>0.8</v>
      </c>
      <c r="G22" s="136">
        <v>0.8</v>
      </c>
      <c r="H22" s="136">
        <v>0.8</v>
      </c>
      <c r="I22" s="86"/>
      <c r="J22" s="136"/>
      <c r="K22" s="86"/>
      <c r="L22" s="86"/>
      <c r="M22" s="86"/>
      <c r="N22" s="86"/>
      <c r="O22" s="86"/>
      <c r="P22" s="136"/>
      <c r="Q22" s="86"/>
      <c r="R22" s="136"/>
      <c r="S22" s="136"/>
      <c r="T22" s="136"/>
      <c r="U22" s="86">
        <v>1</v>
      </c>
      <c r="V22" s="136">
        <v>49.8</v>
      </c>
      <c r="W22" s="86">
        <v>100</v>
      </c>
      <c r="X22" s="136">
        <f>F22</f>
        <v>0.8</v>
      </c>
      <c r="Y22" s="136">
        <f t="shared" si="7"/>
        <v>0.8</v>
      </c>
      <c r="Z22" s="136">
        <f t="shared" si="7"/>
        <v>0.8</v>
      </c>
    </row>
    <row r="23" spans="1:26" s="104" customFormat="1" ht="77.25" customHeight="1" x14ac:dyDescent="0.2">
      <c r="A23" s="99" t="s">
        <v>199</v>
      </c>
      <c r="B23" s="99" t="s">
        <v>284</v>
      </c>
      <c r="C23" s="137" t="s">
        <v>108</v>
      </c>
      <c r="D23" s="102">
        <v>49.2</v>
      </c>
      <c r="E23" s="102">
        <v>0.2</v>
      </c>
      <c r="F23" s="102">
        <v>1.9</v>
      </c>
      <c r="G23" s="136">
        <v>2</v>
      </c>
      <c r="H23" s="136">
        <v>1.9</v>
      </c>
      <c r="I23" s="102"/>
      <c r="J23" s="102"/>
      <c r="K23" s="102"/>
      <c r="L23" s="102"/>
      <c r="M23" s="102"/>
      <c r="N23" s="102"/>
      <c r="O23" s="102"/>
      <c r="P23" s="136"/>
      <c r="Q23" s="86"/>
      <c r="R23" s="102"/>
      <c r="S23" s="102"/>
      <c r="T23" s="102"/>
      <c r="U23" s="102"/>
      <c r="V23" s="102"/>
      <c r="W23" s="102"/>
      <c r="X23" s="102"/>
      <c r="Y23" s="102"/>
      <c r="Z23" s="102"/>
    </row>
    <row r="24" spans="1:26" s="104" customFormat="1" x14ac:dyDescent="0.2">
      <c r="A24" s="99" t="s">
        <v>200</v>
      </c>
      <c r="B24" s="99" t="s">
        <v>201</v>
      </c>
      <c r="C24" s="137" t="s">
        <v>108</v>
      </c>
      <c r="D24" s="102">
        <v>49.2</v>
      </c>
      <c r="E24" s="102">
        <v>0.2</v>
      </c>
      <c r="F24" s="136">
        <v>0.5</v>
      </c>
      <c r="G24" s="136">
        <v>0.6</v>
      </c>
      <c r="H24" s="136">
        <v>0.5</v>
      </c>
      <c r="I24" s="102"/>
      <c r="J24" s="102"/>
      <c r="K24" s="102"/>
      <c r="L24" s="102"/>
      <c r="M24" s="102"/>
      <c r="N24" s="102"/>
      <c r="O24" s="102"/>
      <c r="P24" s="136"/>
      <c r="Q24" s="86"/>
      <c r="R24" s="102"/>
      <c r="S24" s="102"/>
      <c r="T24" s="102"/>
      <c r="U24" s="102"/>
      <c r="V24" s="102"/>
      <c r="W24" s="102"/>
      <c r="X24" s="102"/>
      <c r="Y24" s="102"/>
      <c r="Z24" s="102"/>
    </row>
    <row r="25" spans="1:26" s="104" customFormat="1" ht="25.5" x14ac:dyDescent="0.2">
      <c r="A25" s="99" t="s">
        <v>260</v>
      </c>
      <c r="B25" s="99" t="s">
        <v>261</v>
      </c>
      <c r="C25" s="137" t="s">
        <v>108</v>
      </c>
      <c r="D25" s="102">
        <v>49.2</v>
      </c>
      <c r="E25" s="102">
        <v>0.2</v>
      </c>
      <c r="F25" s="102">
        <v>0.1</v>
      </c>
      <c r="G25" s="102">
        <v>0.1</v>
      </c>
      <c r="H25" s="136">
        <v>0.1</v>
      </c>
      <c r="I25" s="102"/>
      <c r="J25" s="102"/>
      <c r="K25" s="102"/>
      <c r="L25" s="102"/>
      <c r="M25" s="102"/>
      <c r="N25" s="102"/>
      <c r="O25" s="102"/>
      <c r="P25" s="136"/>
      <c r="Q25" s="86"/>
      <c r="R25" s="102"/>
      <c r="S25" s="102"/>
      <c r="T25" s="102"/>
      <c r="U25" s="102">
        <v>1</v>
      </c>
      <c r="V25" s="102">
        <v>49.8</v>
      </c>
      <c r="W25" s="102">
        <v>100</v>
      </c>
      <c r="X25" s="102">
        <f>F25</f>
        <v>0.1</v>
      </c>
      <c r="Y25" s="102">
        <f t="shared" ref="Y25:Z25" si="8">G25</f>
        <v>0.1</v>
      </c>
      <c r="Z25" s="102">
        <f t="shared" si="8"/>
        <v>0.1</v>
      </c>
    </row>
    <row r="26" spans="1:26" s="104" customFormat="1" ht="59.25" customHeight="1" x14ac:dyDescent="0.2">
      <c r="A26" s="90" t="s">
        <v>83</v>
      </c>
      <c r="B26" s="90" t="s">
        <v>316</v>
      </c>
      <c r="C26" s="86">
        <v>1</v>
      </c>
      <c r="D26" s="136">
        <v>48.8</v>
      </c>
      <c r="E26" s="136">
        <v>0.3</v>
      </c>
      <c r="F26" s="136">
        <v>3.9</v>
      </c>
      <c r="G26" s="136">
        <v>4.3</v>
      </c>
      <c r="H26" s="136">
        <v>4.2</v>
      </c>
      <c r="I26" s="86">
        <v>9</v>
      </c>
      <c r="J26" s="136">
        <v>49</v>
      </c>
      <c r="K26" s="86">
        <v>5</v>
      </c>
      <c r="L26" s="136">
        <f t="shared" ref="L26:L51" si="9">F26</f>
        <v>3.9</v>
      </c>
      <c r="M26" s="136">
        <f>G26</f>
        <v>4.3</v>
      </c>
      <c r="N26" s="136">
        <f>H26</f>
        <v>4.2</v>
      </c>
      <c r="O26" s="86"/>
      <c r="P26" s="136"/>
      <c r="Q26" s="86"/>
      <c r="R26" s="136"/>
      <c r="S26" s="136"/>
      <c r="T26" s="136"/>
      <c r="U26" s="136"/>
      <c r="V26" s="136"/>
      <c r="W26" s="86"/>
      <c r="X26" s="136"/>
      <c r="Y26" s="102"/>
      <c r="Z26" s="102"/>
    </row>
    <row r="27" spans="1:26" s="104" customFormat="1" ht="38.25" x14ac:dyDescent="0.2">
      <c r="A27" s="90" t="s">
        <v>412</v>
      </c>
      <c r="B27" s="90" t="s">
        <v>85</v>
      </c>
      <c r="C27" s="86">
        <v>1</v>
      </c>
      <c r="D27" s="136">
        <v>48.8</v>
      </c>
      <c r="E27" s="136">
        <v>0.3</v>
      </c>
      <c r="F27" s="136">
        <v>0.6</v>
      </c>
      <c r="G27" s="136">
        <v>1</v>
      </c>
      <c r="H27" s="136">
        <v>0.8</v>
      </c>
      <c r="I27" s="86">
        <v>10</v>
      </c>
      <c r="J27" s="136">
        <v>49</v>
      </c>
      <c r="K27" s="86">
        <v>10</v>
      </c>
      <c r="L27" s="136">
        <f t="shared" si="9"/>
        <v>0.6</v>
      </c>
      <c r="M27" s="136">
        <f t="shared" ref="M27:N51" si="10">G27</f>
        <v>1</v>
      </c>
      <c r="N27" s="136">
        <f t="shared" si="10"/>
        <v>0.8</v>
      </c>
      <c r="O27" s="86"/>
      <c r="P27" s="136"/>
      <c r="Q27" s="86"/>
      <c r="R27" s="136"/>
      <c r="S27" s="136"/>
      <c r="T27" s="136"/>
      <c r="U27" s="136"/>
      <c r="V27" s="136"/>
      <c r="W27" s="86"/>
      <c r="X27" s="136"/>
      <c r="Y27" s="102"/>
      <c r="Z27" s="102"/>
    </row>
    <row r="28" spans="1:26" s="104" customFormat="1" x14ac:dyDescent="0.2">
      <c r="A28" s="90" t="s">
        <v>66</v>
      </c>
      <c r="B28" s="90" t="s">
        <v>67</v>
      </c>
      <c r="C28" s="86">
        <v>1</v>
      </c>
      <c r="D28" s="136">
        <v>48.8</v>
      </c>
      <c r="E28" s="100">
        <v>0.15</v>
      </c>
      <c r="F28" s="136">
        <v>0.6</v>
      </c>
      <c r="G28" s="136">
        <v>1</v>
      </c>
      <c r="H28" s="136">
        <v>1.1000000000000001</v>
      </c>
      <c r="I28" s="86">
        <v>10</v>
      </c>
      <c r="J28" s="136">
        <v>49</v>
      </c>
      <c r="K28" s="86">
        <v>10</v>
      </c>
      <c r="L28" s="136">
        <f>F28</f>
        <v>0.6</v>
      </c>
      <c r="M28" s="136">
        <f>G28</f>
        <v>1</v>
      </c>
      <c r="N28" s="136">
        <f>H28</f>
        <v>1.1000000000000001</v>
      </c>
      <c r="O28" s="136"/>
      <c r="P28" s="136"/>
      <c r="Q28" s="86"/>
      <c r="R28" s="86"/>
      <c r="S28" s="86"/>
      <c r="T28" s="86"/>
      <c r="U28" s="86"/>
      <c r="V28" s="136"/>
      <c r="W28" s="86"/>
      <c r="X28" s="136"/>
      <c r="Y28" s="102"/>
      <c r="Z28" s="102"/>
    </row>
    <row r="29" spans="1:26" s="104" customFormat="1" ht="78.75" customHeight="1" x14ac:dyDescent="0.2">
      <c r="A29" s="90" t="s">
        <v>212</v>
      </c>
      <c r="B29" s="90" t="s">
        <v>213</v>
      </c>
      <c r="C29" s="86">
        <v>1</v>
      </c>
      <c r="D29" s="136">
        <v>48.8</v>
      </c>
      <c r="E29" s="100">
        <v>0.15</v>
      </c>
      <c r="F29" s="136">
        <v>1.4</v>
      </c>
      <c r="G29" s="136">
        <v>2</v>
      </c>
      <c r="H29" s="136">
        <v>1.8</v>
      </c>
      <c r="I29" s="86">
        <v>10</v>
      </c>
      <c r="J29" s="136">
        <v>49</v>
      </c>
      <c r="K29" s="86">
        <v>10</v>
      </c>
      <c r="L29" s="136">
        <f t="shared" ref="L29:L38" si="11">F29</f>
        <v>1.4</v>
      </c>
      <c r="M29" s="136">
        <f t="shared" ref="M29:N29" si="12">G29</f>
        <v>2</v>
      </c>
      <c r="N29" s="136">
        <f t="shared" si="12"/>
        <v>1.8</v>
      </c>
      <c r="O29" s="136"/>
      <c r="P29" s="136"/>
      <c r="Q29" s="86"/>
      <c r="R29" s="86"/>
      <c r="S29" s="86"/>
      <c r="T29" s="86"/>
      <c r="U29" s="86"/>
      <c r="V29" s="136"/>
      <c r="W29" s="86"/>
      <c r="X29" s="136"/>
      <c r="Y29" s="136"/>
      <c r="Z29" s="136"/>
    </row>
    <row r="30" spans="1:26" s="104" customFormat="1" ht="38.25" x14ac:dyDescent="0.2">
      <c r="A30" s="90" t="s">
        <v>86</v>
      </c>
      <c r="B30" s="90" t="s">
        <v>320</v>
      </c>
      <c r="C30" s="86">
        <v>1</v>
      </c>
      <c r="D30" s="136">
        <v>48.8</v>
      </c>
      <c r="E30" s="100">
        <v>0.15</v>
      </c>
      <c r="F30" s="136">
        <v>1.8</v>
      </c>
      <c r="G30" s="136">
        <v>2</v>
      </c>
      <c r="H30" s="136">
        <v>1.9</v>
      </c>
      <c r="I30" s="86">
        <v>10</v>
      </c>
      <c r="J30" s="136">
        <v>49</v>
      </c>
      <c r="K30" s="86">
        <v>10</v>
      </c>
      <c r="L30" s="136">
        <f t="shared" si="11"/>
        <v>1.8</v>
      </c>
      <c r="M30" s="136">
        <f>G30</f>
        <v>2</v>
      </c>
      <c r="N30" s="136">
        <f>H30</f>
        <v>1.9</v>
      </c>
      <c r="O30" s="136"/>
      <c r="P30" s="136"/>
      <c r="Q30" s="86"/>
      <c r="R30" s="86"/>
      <c r="S30" s="86"/>
      <c r="T30" s="86"/>
      <c r="U30" s="86">
        <v>4</v>
      </c>
      <c r="V30" s="136">
        <v>49.8</v>
      </c>
      <c r="W30" s="86">
        <v>85</v>
      </c>
      <c r="X30" s="136">
        <f>F30</f>
        <v>1.8</v>
      </c>
      <c r="Y30" s="136">
        <f>G30</f>
        <v>2</v>
      </c>
      <c r="Z30" s="136">
        <f>H30</f>
        <v>1.9</v>
      </c>
    </row>
    <row r="31" spans="1:26" s="104" customFormat="1" ht="136.5" customHeight="1" x14ac:dyDescent="0.2">
      <c r="A31" s="90" t="s">
        <v>52</v>
      </c>
      <c r="B31" s="90" t="s">
        <v>436</v>
      </c>
      <c r="C31" s="86">
        <v>2</v>
      </c>
      <c r="D31" s="136">
        <v>48.7</v>
      </c>
      <c r="E31" s="100">
        <v>0.15</v>
      </c>
      <c r="F31" s="136">
        <v>14.6</v>
      </c>
      <c r="G31" s="136">
        <v>14.7</v>
      </c>
      <c r="H31" s="136">
        <v>15.1</v>
      </c>
      <c r="I31" s="86">
        <v>11</v>
      </c>
      <c r="J31" s="136">
        <v>49</v>
      </c>
      <c r="K31" s="86">
        <v>15</v>
      </c>
      <c r="L31" s="136">
        <f t="shared" si="11"/>
        <v>14.6</v>
      </c>
      <c r="M31" s="136">
        <f>G31</f>
        <v>14.7</v>
      </c>
      <c r="N31" s="136">
        <f>H31</f>
        <v>15.1</v>
      </c>
      <c r="O31" s="136"/>
      <c r="P31" s="136"/>
      <c r="Q31" s="86"/>
      <c r="R31" s="86"/>
      <c r="S31" s="86"/>
      <c r="T31" s="86"/>
      <c r="U31" s="86">
        <v>6</v>
      </c>
      <c r="V31" s="136">
        <v>49.8</v>
      </c>
      <c r="W31" s="86">
        <v>75</v>
      </c>
      <c r="X31" s="136">
        <f>F31</f>
        <v>14.6</v>
      </c>
      <c r="Y31" s="136">
        <f t="shared" ref="Y31:Z32" si="13">G31</f>
        <v>14.7</v>
      </c>
      <c r="Z31" s="136">
        <f t="shared" si="13"/>
        <v>15.1</v>
      </c>
    </row>
    <row r="32" spans="1:26" s="104" customFormat="1" ht="93" customHeight="1" x14ac:dyDescent="0.2">
      <c r="A32" s="90" t="s">
        <v>78</v>
      </c>
      <c r="B32" s="90" t="s">
        <v>267</v>
      </c>
      <c r="C32" s="86">
        <v>2</v>
      </c>
      <c r="D32" s="136">
        <v>48.7</v>
      </c>
      <c r="E32" s="136">
        <v>0.2</v>
      </c>
      <c r="F32" s="136">
        <v>2</v>
      </c>
      <c r="G32" s="136">
        <v>2.1</v>
      </c>
      <c r="H32" s="136">
        <v>2.1</v>
      </c>
      <c r="I32" s="86">
        <v>12</v>
      </c>
      <c r="J32" s="136">
        <v>49</v>
      </c>
      <c r="K32" s="86">
        <v>20</v>
      </c>
      <c r="L32" s="136">
        <f t="shared" si="11"/>
        <v>2</v>
      </c>
      <c r="M32" s="136">
        <f t="shared" ref="M32:N32" si="14">G32</f>
        <v>2.1</v>
      </c>
      <c r="N32" s="136">
        <f t="shared" si="14"/>
        <v>2.1</v>
      </c>
      <c r="O32" s="86"/>
      <c r="P32" s="136"/>
      <c r="Q32" s="86"/>
      <c r="R32" s="136"/>
      <c r="S32" s="136"/>
      <c r="T32" s="136"/>
      <c r="U32" s="86">
        <v>5</v>
      </c>
      <c r="V32" s="136">
        <v>49.8</v>
      </c>
      <c r="W32" s="86">
        <v>80</v>
      </c>
      <c r="X32" s="136">
        <f>F32</f>
        <v>2</v>
      </c>
      <c r="Y32" s="136">
        <f t="shared" si="13"/>
        <v>2.1</v>
      </c>
      <c r="Z32" s="136">
        <f t="shared" si="13"/>
        <v>2.1</v>
      </c>
    </row>
    <row r="33" spans="1:26" s="104" customFormat="1" ht="25.5" x14ac:dyDescent="0.2">
      <c r="A33" s="90" t="s">
        <v>77</v>
      </c>
      <c r="B33" s="90" t="s">
        <v>437</v>
      </c>
      <c r="C33" s="86">
        <v>3</v>
      </c>
      <c r="D33" s="136">
        <v>48.6</v>
      </c>
      <c r="E33" s="100">
        <v>0.15</v>
      </c>
      <c r="F33" s="136">
        <v>9.6</v>
      </c>
      <c r="G33" s="136">
        <v>9.6999999999999993</v>
      </c>
      <c r="H33" s="136">
        <v>9.6</v>
      </c>
      <c r="I33" s="86">
        <v>13</v>
      </c>
      <c r="J33" s="136">
        <v>48.9</v>
      </c>
      <c r="K33" s="86">
        <v>20</v>
      </c>
      <c r="L33" s="136">
        <f t="shared" si="11"/>
        <v>9.6</v>
      </c>
      <c r="M33" s="136">
        <f t="shared" ref="M33:N35" si="15">G33</f>
        <v>9.6999999999999993</v>
      </c>
      <c r="N33" s="136">
        <f t="shared" si="15"/>
        <v>9.6</v>
      </c>
      <c r="O33" s="136"/>
      <c r="P33" s="136"/>
      <c r="Q33" s="86"/>
      <c r="R33" s="86"/>
      <c r="S33" s="86"/>
      <c r="T33" s="86"/>
      <c r="U33" s="86">
        <v>7</v>
      </c>
      <c r="V33" s="136">
        <v>49.8</v>
      </c>
      <c r="W33" s="86">
        <v>70</v>
      </c>
      <c r="X33" s="136">
        <f>L33</f>
        <v>9.6</v>
      </c>
      <c r="Y33" s="136">
        <f>M33</f>
        <v>9.6999999999999993</v>
      </c>
      <c r="Z33" s="136">
        <f>N33</f>
        <v>9.6</v>
      </c>
    </row>
    <row r="34" spans="1:26" s="104" customFormat="1" ht="38.25" customHeight="1" x14ac:dyDescent="0.2">
      <c r="A34" s="90" t="s">
        <v>68</v>
      </c>
      <c r="B34" s="90" t="s">
        <v>438</v>
      </c>
      <c r="C34" s="86">
        <v>4</v>
      </c>
      <c r="D34" s="136">
        <v>48.5</v>
      </c>
      <c r="E34" s="100">
        <v>0.15</v>
      </c>
      <c r="F34" s="136">
        <v>1.9</v>
      </c>
      <c r="G34" s="136">
        <v>3.4</v>
      </c>
      <c r="H34" s="136">
        <v>3.3</v>
      </c>
      <c r="I34" s="86">
        <v>13</v>
      </c>
      <c r="J34" s="136">
        <v>48.9</v>
      </c>
      <c r="K34" s="86">
        <v>20</v>
      </c>
      <c r="L34" s="136">
        <f t="shared" si="11"/>
        <v>1.9</v>
      </c>
      <c r="M34" s="136">
        <f t="shared" si="15"/>
        <v>3.4</v>
      </c>
      <c r="N34" s="136">
        <f t="shared" si="15"/>
        <v>3.3</v>
      </c>
      <c r="O34" s="136"/>
      <c r="P34" s="136"/>
      <c r="Q34" s="86"/>
      <c r="R34" s="136"/>
      <c r="S34" s="136"/>
      <c r="T34" s="136"/>
      <c r="U34" s="86"/>
      <c r="V34" s="136"/>
      <c r="W34" s="86"/>
      <c r="X34" s="136"/>
      <c r="Y34" s="86"/>
      <c r="Z34" s="102"/>
    </row>
    <row r="35" spans="1:26" s="104" customFormat="1" ht="87.75" customHeight="1" x14ac:dyDescent="0.2">
      <c r="A35" s="90" t="s">
        <v>69</v>
      </c>
      <c r="B35" s="90" t="s">
        <v>321</v>
      </c>
      <c r="C35" s="86">
        <v>4</v>
      </c>
      <c r="D35" s="136">
        <v>48.5</v>
      </c>
      <c r="E35" s="100">
        <v>0.15</v>
      </c>
      <c r="F35" s="136">
        <v>3.6</v>
      </c>
      <c r="G35" s="136">
        <v>3.8</v>
      </c>
      <c r="H35" s="136">
        <v>3.7</v>
      </c>
      <c r="I35" s="86">
        <v>13</v>
      </c>
      <c r="J35" s="136">
        <v>48.9</v>
      </c>
      <c r="K35" s="86">
        <v>20</v>
      </c>
      <c r="L35" s="136">
        <f t="shared" si="11"/>
        <v>3.6</v>
      </c>
      <c r="M35" s="136">
        <f t="shared" si="15"/>
        <v>3.8</v>
      </c>
      <c r="N35" s="136">
        <f t="shared" si="15"/>
        <v>3.7</v>
      </c>
      <c r="O35" s="136"/>
      <c r="P35" s="136"/>
      <c r="Q35" s="86"/>
      <c r="R35" s="136"/>
      <c r="S35" s="136"/>
      <c r="T35" s="136"/>
      <c r="U35" s="86">
        <v>9</v>
      </c>
      <c r="V35" s="136">
        <v>49.8</v>
      </c>
      <c r="W35" s="86">
        <v>60</v>
      </c>
      <c r="X35" s="136">
        <f>F35</f>
        <v>3.6</v>
      </c>
      <c r="Y35" s="136">
        <f>G35</f>
        <v>3.8</v>
      </c>
      <c r="Z35" s="136">
        <f>H35</f>
        <v>3.7</v>
      </c>
    </row>
    <row r="36" spans="1:26" s="104" customFormat="1" ht="25.5" customHeight="1" x14ac:dyDescent="0.2">
      <c r="A36" s="90" t="s">
        <v>439</v>
      </c>
      <c r="B36" s="90" t="s">
        <v>440</v>
      </c>
      <c r="C36" s="86">
        <v>4</v>
      </c>
      <c r="D36" s="136">
        <v>48.5</v>
      </c>
      <c r="E36" s="100">
        <v>0.15</v>
      </c>
      <c r="F36" s="136">
        <v>4.5</v>
      </c>
      <c r="G36" s="136">
        <v>6.4</v>
      </c>
      <c r="H36" s="136">
        <v>5.8</v>
      </c>
      <c r="I36" s="86">
        <v>13</v>
      </c>
      <c r="J36" s="136">
        <v>48.9</v>
      </c>
      <c r="K36" s="86">
        <v>20</v>
      </c>
      <c r="L36" s="136">
        <f t="shared" si="11"/>
        <v>4.5</v>
      </c>
      <c r="M36" s="136">
        <f t="shared" ref="M36:N38" si="16">G36</f>
        <v>6.4</v>
      </c>
      <c r="N36" s="136">
        <f t="shared" si="16"/>
        <v>5.8</v>
      </c>
      <c r="O36" s="136"/>
      <c r="P36" s="136"/>
      <c r="Q36" s="86"/>
      <c r="R36" s="136"/>
      <c r="S36" s="136"/>
      <c r="T36" s="136"/>
      <c r="U36" s="86"/>
      <c r="V36" s="136"/>
      <c r="W36" s="86"/>
      <c r="X36" s="136"/>
      <c r="Y36" s="136"/>
      <c r="Z36" s="136"/>
    </row>
    <row r="37" spans="1:26" s="104" customFormat="1" ht="66" customHeight="1" x14ac:dyDescent="0.2">
      <c r="A37" s="90" t="s">
        <v>441</v>
      </c>
      <c r="B37" s="90" t="s">
        <v>442</v>
      </c>
      <c r="C37" s="86">
        <v>5</v>
      </c>
      <c r="D37" s="136">
        <v>48.4</v>
      </c>
      <c r="E37" s="100">
        <v>0.15</v>
      </c>
      <c r="F37" s="136">
        <v>4</v>
      </c>
      <c r="G37" s="136">
        <v>5</v>
      </c>
      <c r="H37" s="136">
        <v>4.0999999999999996</v>
      </c>
      <c r="I37" s="86">
        <v>14</v>
      </c>
      <c r="J37" s="136">
        <v>48.9</v>
      </c>
      <c r="K37" s="86">
        <v>25</v>
      </c>
      <c r="L37" s="136">
        <f t="shared" si="11"/>
        <v>4</v>
      </c>
      <c r="M37" s="136">
        <f t="shared" si="16"/>
        <v>5</v>
      </c>
      <c r="N37" s="136">
        <f t="shared" si="16"/>
        <v>4.0999999999999996</v>
      </c>
      <c r="O37" s="136"/>
      <c r="P37" s="136"/>
      <c r="Q37" s="86"/>
      <c r="R37" s="136"/>
      <c r="S37" s="136"/>
      <c r="T37" s="136"/>
      <c r="U37" s="86">
        <v>10</v>
      </c>
      <c r="V37" s="136">
        <v>49.8</v>
      </c>
      <c r="W37" s="86">
        <v>55</v>
      </c>
      <c r="X37" s="136">
        <f>F37</f>
        <v>4</v>
      </c>
      <c r="Y37" s="136">
        <f t="shared" ref="Y37:Z38" si="17">G37</f>
        <v>5</v>
      </c>
      <c r="Z37" s="136">
        <f t="shared" si="17"/>
        <v>4.0999999999999996</v>
      </c>
    </row>
    <row r="38" spans="1:26" s="104" customFormat="1" ht="106.5" customHeight="1" x14ac:dyDescent="0.2">
      <c r="A38" s="90" t="s">
        <v>322</v>
      </c>
      <c r="B38" s="90" t="s">
        <v>264</v>
      </c>
      <c r="C38" s="86">
        <v>6</v>
      </c>
      <c r="D38" s="136">
        <v>48.3</v>
      </c>
      <c r="E38" s="136">
        <v>0.2</v>
      </c>
      <c r="F38" s="136">
        <v>2.2999999999999998</v>
      </c>
      <c r="G38" s="136">
        <v>2.4</v>
      </c>
      <c r="H38" s="136">
        <v>2.4</v>
      </c>
      <c r="I38" s="86">
        <v>14</v>
      </c>
      <c r="J38" s="136">
        <v>48.9</v>
      </c>
      <c r="K38" s="86">
        <v>25</v>
      </c>
      <c r="L38" s="136">
        <f t="shared" si="11"/>
        <v>2.2999999999999998</v>
      </c>
      <c r="M38" s="136">
        <f t="shared" si="16"/>
        <v>2.4</v>
      </c>
      <c r="N38" s="136">
        <f t="shared" si="16"/>
        <v>2.4</v>
      </c>
      <c r="O38" s="86">
        <v>1</v>
      </c>
      <c r="P38" s="136">
        <v>49.1</v>
      </c>
      <c r="Q38" s="86">
        <v>5</v>
      </c>
      <c r="R38" s="136"/>
      <c r="S38" s="136"/>
      <c r="T38" s="136"/>
      <c r="U38" s="86">
        <v>13</v>
      </c>
      <c r="V38" s="136">
        <v>49.8</v>
      </c>
      <c r="W38" s="86">
        <v>40</v>
      </c>
      <c r="X38" s="136">
        <f>F38</f>
        <v>2.2999999999999998</v>
      </c>
      <c r="Y38" s="136">
        <f t="shared" si="17"/>
        <v>2.4</v>
      </c>
      <c r="Z38" s="136">
        <f t="shared" si="17"/>
        <v>2.4</v>
      </c>
    </row>
    <row r="39" spans="1:26" s="104" customFormat="1" ht="83.25" customHeight="1" x14ac:dyDescent="0.2">
      <c r="A39" s="90" t="s">
        <v>317</v>
      </c>
      <c r="B39" s="90" t="s">
        <v>318</v>
      </c>
      <c r="C39" s="86">
        <v>6</v>
      </c>
      <c r="D39" s="136">
        <v>48.3</v>
      </c>
      <c r="E39" s="100">
        <v>0.15</v>
      </c>
      <c r="F39" s="136">
        <v>6.1</v>
      </c>
      <c r="G39" s="136">
        <v>6.6</v>
      </c>
      <c r="H39" s="136">
        <v>6.7</v>
      </c>
      <c r="I39" s="86">
        <v>14</v>
      </c>
      <c r="J39" s="136">
        <v>48.9</v>
      </c>
      <c r="K39" s="86">
        <v>25</v>
      </c>
      <c r="L39" s="136">
        <f t="shared" ref="L39" si="18">F39</f>
        <v>6.1</v>
      </c>
      <c r="M39" s="136">
        <f t="shared" ref="M39:N39" si="19">G39</f>
        <v>6.6</v>
      </c>
      <c r="N39" s="136">
        <f t="shared" si="19"/>
        <v>6.7</v>
      </c>
      <c r="O39" s="136"/>
      <c r="P39" s="136"/>
      <c r="Q39" s="86"/>
      <c r="R39" s="86"/>
      <c r="S39" s="86"/>
      <c r="T39" s="86"/>
      <c r="U39" s="86"/>
      <c r="V39" s="136"/>
      <c r="W39" s="86"/>
      <c r="X39" s="136"/>
      <c r="Y39" s="86"/>
      <c r="Z39" s="102"/>
    </row>
    <row r="40" spans="1:26" s="104" customFormat="1" ht="79.5" customHeight="1" x14ac:dyDescent="0.2">
      <c r="A40" s="90" t="s">
        <v>52</v>
      </c>
      <c r="B40" s="90" t="s">
        <v>443</v>
      </c>
      <c r="C40" s="86">
        <v>6</v>
      </c>
      <c r="D40" s="136">
        <v>48.3</v>
      </c>
      <c r="E40" s="100">
        <v>0.15</v>
      </c>
      <c r="F40" s="136">
        <v>2.2999999999999998</v>
      </c>
      <c r="G40" s="136">
        <v>2.4</v>
      </c>
      <c r="H40" s="136">
        <v>2.2999999999999998</v>
      </c>
      <c r="I40" s="86">
        <v>15</v>
      </c>
      <c r="J40" s="136">
        <v>48.9</v>
      </c>
      <c r="K40" s="86">
        <v>30</v>
      </c>
      <c r="L40" s="136">
        <f t="shared" ref="L40:L50" si="20">F40</f>
        <v>2.2999999999999998</v>
      </c>
      <c r="M40" s="136">
        <f t="shared" ref="M40:N40" si="21">G40</f>
        <v>2.4</v>
      </c>
      <c r="N40" s="136">
        <f t="shared" si="21"/>
        <v>2.2999999999999998</v>
      </c>
      <c r="O40" s="136"/>
      <c r="P40" s="136"/>
      <c r="Q40" s="86"/>
      <c r="R40" s="86"/>
      <c r="S40" s="86"/>
      <c r="T40" s="86"/>
      <c r="U40" s="86">
        <v>12</v>
      </c>
      <c r="V40" s="136">
        <v>49.8</v>
      </c>
      <c r="W40" s="86">
        <v>45</v>
      </c>
      <c r="X40" s="136">
        <f>F40</f>
        <v>2.2999999999999998</v>
      </c>
      <c r="Y40" s="136">
        <f t="shared" ref="Y40:Z40" si="22">G40</f>
        <v>2.4</v>
      </c>
      <c r="Z40" s="136">
        <f t="shared" si="22"/>
        <v>2.2999999999999998</v>
      </c>
    </row>
    <row r="41" spans="1:26" s="104" customFormat="1" ht="18" customHeight="1" x14ac:dyDescent="0.2">
      <c r="A41" s="90" t="s">
        <v>286</v>
      </c>
      <c r="B41" s="90" t="s">
        <v>287</v>
      </c>
      <c r="C41" s="86">
        <v>6</v>
      </c>
      <c r="D41" s="136">
        <v>48.3</v>
      </c>
      <c r="E41" s="100">
        <v>0.15</v>
      </c>
      <c r="F41" s="136">
        <v>3</v>
      </c>
      <c r="G41" s="136">
        <v>3.1</v>
      </c>
      <c r="H41" s="136">
        <v>3.1</v>
      </c>
      <c r="I41" s="86">
        <v>15</v>
      </c>
      <c r="J41" s="136">
        <v>48.9</v>
      </c>
      <c r="K41" s="86">
        <v>30</v>
      </c>
      <c r="L41" s="136">
        <f t="shared" si="20"/>
        <v>3</v>
      </c>
      <c r="M41" s="136">
        <f>G41</f>
        <v>3.1</v>
      </c>
      <c r="N41" s="136">
        <f>H41</f>
        <v>3.1</v>
      </c>
      <c r="O41" s="136"/>
      <c r="P41" s="136"/>
      <c r="Q41" s="86"/>
      <c r="R41" s="86"/>
      <c r="S41" s="86"/>
      <c r="T41" s="86"/>
      <c r="U41" s="86">
        <v>12</v>
      </c>
      <c r="V41" s="136">
        <v>49.8</v>
      </c>
      <c r="W41" s="86">
        <v>45</v>
      </c>
      <c r="X41" s="136">
        <f>F41</f>
        <v>3</v>
      </c>
      <c r="Y41" s="136">
        <f t="shared" ref="Y41:Z41" si="23">G41</f>
        <v>3.1</v>
      </c>
      <c r="Z41" s="136">
        <f t="shared" si="23"/>
        <v>3.1</v>
      </c>
    </row>
    <row r="42" spans="1:26" s="104" customFormat="1" ht="40.5" customHeight="1" x14ac:dyDescent="0.2">
      <c r="A42" s="90" t="s">
        <v>72</v>
      </c>
      <c r="B42" s="90" t="s">
        <v>444</v>
      </c>
      <c r="C42" s="86">
        <v>7</v>
      </c>
      <c r="D42" s="136">
        <v>48.2</v>
      </c>
      <c r="E42" s="100">
        <v>0.15</v>
      </c>
      <c r="F42" s="136">
        <v>1.1000000000000001</v>
      </c>
      <c r="G42" s="136">
        <v>1.2</v>
      </c>
      <c r="H42" s="136">
        <v>1.1000000000000001</v>
      </c>
      <c r="I42" s="86">
        <v>15</v>
      </c>
      <c r="J42" s="136">
        <v>48.9</v>
      </c>
      <c r="K42" s="86">
        <v>30</v>
      </c>
      <c r="L42" s="136">
        <f t="shared" si="20"/>
        <v>1.1000000000000001</v>
      </c>
      <c r="M42" s="136">
        <f t="shared" ref="M42:N42" si="24">G42</f>
        <v>1.2</v>
      </c>
      <c r="N42" s="136">
        <f t="shared" si="24"/>
        <v>1.1000000000000001</v>
      </c>
      <c r="O42" s="136"/>
      <c r="P42" s="136"/>
      <c r="Q42" s="86"/>
      <c r="R42" s="86"/>
      <c r="S42" s="86"/>
      <c r="T42" s="86"/>
      <c r="U42" s="86">
        <v>14</v>
      </c>
      <c r="V42" s="136">
        <v>49.8</v>
      </c>
      <c r="W42" s="86">
        <v>35</v>
      </c>
      <c r="X42" s="136">
        <f>F42</f>
        <v>1.1000000000000001</v>
      </c>
      <c r="Y42" s="136">
        <f t="shared" ref="Y42:Z42" si="25">G42</f>
        <v>1.2</v>
      </c>
      <c r="Z42" s="136">
        <f t="shared" si="25"/>
        <v>1.1000000000000001</v>
      </c>
    </row>
    <row r="43" spans="1:26" s="104" customFormat="1" ht="25.5" x14ac:dyDescent="0.2">
      <c r="A43" s="90" t="s">
        <v>51</v>
      </c>
      <c r="B43" s="90" t="s">
        <v>71</v>
      </c>
      <c r="C43" s="86">
        <v>7</v>
      </c>
      <c r="D43" s="136">
        <v>48.2</v>
      </c>
      <c r="E43" s="100">
        <v>0.15</v>
      </c>
      <c r="F43" s="136">
        <v>15.8</v>
      </c>
      <c r="G43" s="136">
        <v>21.8</v>
      </c>
      <c r="H43" s="136">
        <v>21</v>
      </c>
      <c r="I43" s="86">
        <v>15</v>
      </c>
      <c r="J43" s="136">
        <v>48.9</v>
      </c>
      <c r="K43" s="86">
        <v>30</v>
      </c>
      <c r="L43" s="136">
        <f t="shared" si="20"/>
        <v>15.8</v>
      </c>
      <c r="M43" s="136">
        <f t="shared" ref="M43:N50" si="26">G43</f>
        <v>21.8</v>
      </c>
      <c r="N43" s="136">
        <f t="shared" si="26"/>
        <v>21</v>
      </c>
      <c r="O43" s="136"/>
      <c r="P43" s="136"/>
      <c r="Q43" s="86"/>
      <c r="R43" s="86"/>
      <c r="S43" s="86"/>
      <c r="T43" s="86"/>
      <c r="U43" s="86">
        <v>13</v>
      </c>
      <c r="V43" s="136">
        <v>49.8</v>
      </c>
      <c r="W43" s="86">
        <v>40</v>
      </c>
      <c r="X43" s="136">
        <f>L43</f>
        <v>15.8</v>
      </c>
      <c r="Y43" s="136">
        <f t="shared" ref="Y43:Z43" si="27">M43</f>
        <v>21.8</v>
      </c>
      <c r="Z43" s="136">
        <f t="shared" si="27"/>
        <v>21</v>
      </c>
    </row>
    <row r="44" spans="1:26" s="104" customFormat="1" ht="135" customHeight="1" x14ac:dyDescent="0.2">
      <c r="A44" s="90" t="s">
        <v>51</v>
      </c>
      <c r="B44" s="90" t="s">
        <v>288</v>
      </c>
      <c r="C44" s="86">
        <f>C43</f>
        <v>7</v>
      </c>
      <c r="D44" s="136">
        <f t="shared" ref="D44:E44" si="28">D43</f>
        <v>48.2</v>
      </c>
      <c r="E44" s="100">
        <f t="shared" si="28"/>
        <v>0.15</v>
      </c>
      <c r="F44" s="136">
        <v>7.6</v>
      </c>
      <c r="G44" s="136">
        <v>12.1</v>
      </c>
      <c r="H44" s="136">
        <v>11.5</v>
      </c>
      <c r="I44" s="86">
        <f>I43</f>
        <v>15</v>
      </c>
      <c r="J44" s="136">
        <f>J43</f>
        <v>48.9</v>
      </c>
      <c r="K44" s="86">
        <f>K43</f>
        <v>30</v>
      </c>
      <c r="L44" s="136">
        <f t="shared" si="20"/>
        <v>7.6</v>
      </c>
      <c r="M44" s="136">
        <f t="shared" si="26"/>
        <v>12.1</v>
      </c>
      <c r="N44" s="136">
        <f t="shared" si="26"/>
        <v>11.5</v>
      </c>
      <c r="O44" s="136"/>
      <c r="P44" s="136"/>
      <c r="Q44" s="86"/>
      <c r="R44" s="86"/>
      <c r="S44" s="86"/>
      <c r="T44" s="86"/>
      <c r="U44" s="86"/>
      <c r="V44" s="136"/>
      <c r="W44" s="86"/>
      <c r="X44" s="136"/>
      <c r="Y44" s="102"/>
      <c r="Z44" s="102"/>
    </row>
    <row r="45" spans="1:26" s="104" customFormat="1" ht="25.5" x14ac:dyDescent="0.2">
      <c r="A45" s="90" t="s">
        <v>196</v>
      </c>
      <c r="B45" s="90" t="s">
        <v>37</v>
      </c>
      <c r="C45" s="86">
        <v>7</v>
      </c>
      <c r="D45" s="136">
        <v>48.2</v>
      </c>
      <c r="E45" s="100">
        <v>0.15</v>
      </c>
      <c r="F45" s="136">
        <v>0.1</v>
      </c>
      <c r="G45" s="136">
        <v>0.5</v>
      </c>
      <c r="H45" s="136">
        <v>0.3</v>
      </c>
      <c r="I45" s="86">
        <v>16</v>
      </c>
      <c r="J45" s="136">
        <v>48.9</v>
      </c>
      <c r="K45" s="86">
        <v>32</v>
      </c>
      <c r="L45" s="136">
        <f t="shared" si="20"/>
        <v>0.1</v>
      </c>
      <c r="M45" s="136">
        <f t="shared" si="26"/>
        <v>0.5</v>
      </c>
      <c r="N45" s="136">
        <f t="shared" si="26"/>
        <v>0.3</v>
      </c>
      <c r="O45" s="136"/>
      <c r="P45" s="136"/>
      <c r="Q45" s="86"/>
      <c r="R45" s="86"/>
      <c r="S45" s="86"/>
      <c r="T45" s="86"/>
      <c r="U45" s="86"/>
      <c r="V45" s="136"/>
      <c r="W45" s="86"/>
      <c r="X45" s="100"/>
      <c r="Y45" s="102"/>
      <c r="Z45" s="102"/>
    </row>
    <row r="46" spans="1:26" s="104" customFormat="1" x14ac:dyDescent="0.2">
      <c r="A46" s="90" t="s">
        <v>61</v>
      </c>
      <c r="B46" s="90" t="s">
        <v>197</v>
      </c>
      <c r="C46" s="86">
        <v>7</v>
      </c>
      <c r="D46" s="136">
        <v>48.2</v>
      </c>
      <c r="E46" s="100">
        <v>0.15</v>
      </c>
      <c r="F46" s="136">
        <v>0.2</v>
      </c>
      <c r="G46" s="136">
        <v>1</v>
      </c>
      <c r="H46" s="136">
        <v>0.6</v>
      </c>
      <c r="I46" s="86">
        <v>15</v>
      </c>
      <c r="J46" s="136">
        <v>48.9</v>
      </c>
      <c r="K46" s="86">
        <v>30</v>
      </c>
      <c r="L46" s="136">
        <f t="shared" si="20"/>
        <v>0.2</v>
      </c>
      <c r="M46" s="136">
        <f t="shared" si="26"/>
        <v>1</v>
      </c>
      <c r="N46" s="136">
        <f t="shared" si="26"/>
        <v>0.6</v>
      </c>
      <c r="O46" s="136"/>
      <c r="P46" s="136"/>
      <c r="Q46" s="86"/>
      <c r="R46" s="86"/>
      <c r="S46" s="86"/>
      <c r="T46" s="86"/>
      <c r="U46" s="86"/>
      <c r="V46" s="136"/>
      <c r="W46" s="86"/>
      <c r="X46" s="136"/>
      <c r="Y46" s="136"/>
      <c r="Z46" s="136"/>
    </row>
    <row r="47" spans="1:26" s="104" customFormat="1" ht="25.5" x14ac:dyDescent="0.2">
      <c r="A47" s="90" t="str">
        <f>A59</f>
        <v>Вологда-Южная</v>
      </c>
      <c r="B47" s="90" t="s">
        <v>186</v>
      </c>
      <c r="C47" s="86">
        <v>8</v>
      </c>
      <c r="D47" s="136">
        <v>48.1</v>
      </c>
      <c r="E47" s="100">
        <f>0.15</f>
        <v>0.15</v>
      </c>
      <c r="F47" s="136">
        <v>12.1</v>
      </c>
      <c r="G47" s="136">
        <v>24.4</v>
      </c>
      <c r="H47" s="136">
        <v>25.1</v>
      </c>
      <c r="I47" s="86">
        <v>17</v>
      </c>
      <c r="J47" s="136">
        <v>48.9</v>
      </c>
      <c r="K47" s="86">
        <v>32</v>
      </c>
      <c r="L47" s="136">
        <f t="shared" si="20"/>
        <v>12.1</v>
      </c>
      <c r="M47" s="136">
        <f t="shared" si="26"/>
        <v>24.4</v>
      </c>
      <c r="N47" s="136">
        <f t="shared" si="26"/>
        <v>25.1</v>
      </c>
      <c r="O47" s="136"/>
      <c r="P47" s="136"/>
      <c r="Q47" s="86"/>
      <c r="R47" s="86"/>
      <c r="S47" s="86"/>
      <c r="T47" s="86"/>
      <c r="U47" s="86">
        <v>14</v>
      </c>
      <c r="V47" s="136">
        <v>49.8</v>
      </c>
      <c r="W47" s="86">
        <v>35</v>
      </c>
      <c r="X47" s="136">
        <f t="shared" ref="X47:X48" si="29">L47</f>
        <v>12.1</v>
      </c>
      <c r="Y47" s="136">
        <f t="shared" ref="Y47:Y48" si="30">M47</f>
        <v>24.4</v>
      </c>
      <c r="Z47" s="136">
        <f t="shared" ref="Z47:Z48" si="31">N47</f>
        <v>25.1</v>
      </c>
    </row>
    <row r="48" spans="1:26" s="104" customFormat="1" ht="25.5" x14ac:dyDescent="0.2">
      <c r="A48" s="90" t="str">
        <f>A59</f>
        <v>Вологда-Южная</v>
      </c>
      <c r="B48" s="90" t="s">
        <v>187</v>
      </c>
      <c r="C48" s="86">
        <v>8</v>
      </c>
      <c r="D48" s="136">
        <f>D47</f>
        <v>48.1</v>
      </c>
      <c r="E48" s="100">
        <f>E47</f>
        <v>0.15</v>
      </c>
      <c r="F48" s="136">
        <v>15.4</v>
      </c>
      <c r="G48" s="136">
        <v>14.9</v>
      </c>
      <c r="H48" s="136">
        <v>11.3</v>
      </c>
      <c r="I48" s="86">
        <v>17</v>
      </c>
      <c r="J48" s="136">
        <f>J47</f>
        <v>48.9</v>
      </c>
      <c r="K48" s="86">
        <v>32</v>
      </c>
      <c r="L48" s="136">
        <f t="shared" si="20"/>
        <v>15.4</v>
      </c>
      <c r="M48" s="136">
        <f t="shared" si="26"/>
        <v>14.9</v>
      </c>
      <c r="N48" s="136">
        <f t="shared" si="26"/>
        <v>11.3</v>
      </c>
      <c r="O48" s="136"/>
      <c r="P48" s="136"/>
      <c r="Q48" s="86"/>
      <c r="R48" s="86"/>
      <c r="S48" s="86"/>
      <c r="T48" s="86"/>
      <c r="U48" s="86">
        <v>15</v>
      </c>
      <c r="V48" s="136">
        <f>V47</f>
        <v>49.8</v>
      </c>
      <c r="W48" s="86">
        <v>30</v>
      </c>
      <c r="X48" s="136">
        <f t="shared" si="29"/>
        <v>15.4</v>
      </c>
      <c r="Y48" s="136">
        <f t="shared" si="30"/>
        <v>14.9</v>
      </c>
      <c r="Z48" s="136">
        <f t="shared" si="31"/>
        <v>11.3</v>
      </c>
    </row>
    <row r="49" spans="1:26" s="104" customFormat="1" ht="38.25" x14ac:dyDescent="0.2">
      <c r="A49" s="90" t="s">
        <v>53</v>
      </c>
      <c r="B49" s="90" t="s">
        <v>250</v>
      </c>
      <c r="C49" s="86">
        <v>8</v>
      </c>
      <c r="D49" s="136">
        <v>48.1</v>
      </c>
      <c r="E49" s="100">
        <v>0.15</v>
      </c>
      <c r="F49" s="136">
        <v>6.7</v>
      </c>
      <c r="G49" s="136">
        <v>7.7</v>
      </c>
      <c r="H49" s="136">
        <v>7.5</v>
      </c>
      <c r="I49" s="86">
        <v>16</v>
      </c>
      <c r="J49" s="136">
        <v>48.9</v>
      </c>
      <c r="K49" s="86">
        <v>32</v>
      </c>
      <c r="L49" s="136">
        <f t="shared" si="20"/>
        <v>6.7</v>
      </c>
      <c r="M49" s="136">
        <f t="shared" si="26"/>
        <v>7.7</v>
      </c>
      <c r="N49" s="136">
        <f t="shared" si="26"/>
        <v>7.5</v>
      </c>
      <c r="O49" s="136"/>
      <c r="P49" s="136"/>
      <c r="Q49" s="86"/>
      <c r="R49" s="86"/>
      <c r="S49" s="86"/>
      <c r="T49" s="86"/>
      <c r="U49" s="86">
        <v>16</v>
      </c>
      <c r="V49" s="136">
        <v>49.8</v>
      </c>
      <c r="W49" s="86">
        <v>25</v>
      </c>
      <c r="X49" s="136">
        <f>L49</f>
        <v>6.7</v>
      </c>
      <c r="Y49" s="136">
        <f t="shared" ref="Y49:Z49" si="32">M49</f>
        <v>7.7</v>
      </c>
      <c r="Z49" s="136">
        <f t="shared" si="32"/>
        <v>7.5</v>
      </c>
    </row>
    <row r="50" spans="1:26" s="104" customFormat="1" ht="69.75" customHeight="1" x14ac:dyDescent="0.2">
      <c r="A50" s="90" t="s">
        <v>53</v>
      </c>
      <c r="B50" s="90" t="s">
        <v>251</v>
      </c>
      <c r="C50" s="86">
        <f>C49</f>
        <v>8</v>
      </c>
      <c r="D50" s="136">
        <f>D49</f>
        <v>48.1</v>
      </c>
      <c r="E50" s="100">
        <f>E49</f>
        <v>0.15</v>
      </c>
      <c r="F50" s="136">
        <v>6.4</v>
      </c>
      <c r="G50" s="136">
        <v>6.9</v>
      </c>
      <c r="H50" s="136">
        <v>7.3</v>
      </c>
      <c r="I50" s="86">
        <f>I49</f>
        <v>16</v>
      </c>
      <c r="J50" s="136">
        <f>J49</f>
        <v>48.9</v>
      </c>
      <c r="K50" s="86">
        <f>K49</f>
        <v>32</v>
      </c>
      <c r="L50" s="136">
        <f t="shared" si="20"/>
        <v>6.4</v>
      </c>
      <c r="M50" s="136">
        <f t="shared" si="26"/>
        <v>6.9</v>
      </c>
      <c r="N50" s="136">
        <f t="shared" si="26"/>
        <v>7.3</v>
      </c>
      <c r="O50" s="136"/>
      <c r="P50" s="136"/>
      <c r="Q50" s="86"/>
      <c r="R50" s="86"/>
      <c r="S50" s="86"/>
      <c r="T50" s="86"/>
      <c r="U50" s="86">
        <f>U49</f>
        <v>16</v>
      </c>
      <c r="V50" s="136">
        <f>V49</f>
        <v>49.8</v>
      </c>
      <c r="W50" s="86">
        <f>W49</f>
        <v>25</v>
      </c>
      <c r="X50" s="136">
        <v>5.3</v>
      </c>
      <c r="Y50" s="125">
        <v>6.3</v>
      </c>
      <c r="Z50" s="136">
        <v>6.3</v>
      </c>
    </row>
    <row r="51" spans="1:26" s="104" customFormat="1" ht="36.75" customHeight="1" x14ac:dyDescent="0.2">
      <c r="A51" s="90" t="s">
        <v>82</v>
      </c>
      <c r="B51" s="90" t="s">
        <v>182</v>
      </c>
      <c r="C51" s="86">
        <v>9</v>
      </c>
      <c r="D51" s="136">
        <v>48</v>
      </c>
      <c r="E51" s="100">
        <v>0.15</v>
      </c>
      <c r="F51" s="136">
        <v>3.8</v>
      </c>
      <c r="G51" s="136">
        <v>4.3</v>
      </c>
      <c r="H51" s="136">
        <v>4.5</v>
      </c>
      <c r="I51" s="86">
        <v>17</v>
      </c>
      <c r="J51" s="136">
        <v>48.9</v>
      </c>
      <c r="K51" s="86">
        <v>35</v>
      </c>
      <c r="L51" s="136">
        <f t="shared" si="9"/>
        <v>3.8</v>
      </c>
      <c r="M51" s="136">
        <f t="shared" si="10"/>
        <v>4.3</v>
      </c>
      <c r="N51" s="136">
        <f t="shared" si="10"/>
        <v>4.5</v>
      </c>
      <c r="O51" s="136"/>
      <c r="P51" s="136"/>
      <c r="Q51" s="86"/>
      <c r="R51" s="86"/>
      <c r="S51" s="86"/>
      <c r="T51" s="86"/>
      <c r="U51" s="86"/>
      <c r="V51" s="136"/>
      <c r="W51" s="86"/>
      <c r="X51" s="136"/>
      <c r="Y51" s="136"/>
      <c r="Z51" s="136"/>
    </row>
    <row r="52" spans="1:26" s="104" customFormat="1" ht="29.25" customHeight="1" x14ac:dyDescent="0.2">
      <c r="A52" s="90" t="s">
        <v>53</v>
      </c>
      <c r="B52" s="90" t="s">
        <v>73</v>
      </c>
      <c r="C52" s="86">
        <v>9</v>
      </c>
      <c r="D52" s="136">
        <v>48</v>
      </c>
      <c r="E52" s="100">
        <v>0.15</v>
      </c>
      <c r="F52" s="136">
        <v>6.9</v>
      </c>
      <c r="G52" s="136">
        <v>4.3</v>
      </c>
      <c r="H52" s="136">
        <v>2.2999999999999998</v>
      </c>
      <c r="I52" s="86">
        <v>16</v>
      </c>
      <c r="J52" s="136">
        <v>48.9</v>
      </c>
      <c r="K52" s="86">
        <v>32</v>
      </c>
      <c r="L52" s="136">
        <f t="shared" ref="L52:N54" si="33">F52</f>
        <v>6.9</v>
      </c>
      <c r="M52" s="136">
        <f t="shared" si="33"/>
        <v>4.3</v>
      </c>
      <c r="N52" s="136">
        <f t="shared" si="33"/>
        <v>2.2999999999999998</v>
      </c>
      <c r="O52" s="136"/>
      <c r="P52" s="136"/>
      <c r="Q52" s="86"/>
      <c r="R52" s="86"/>
      <c r="S52" s="86"/>
      <c r="T52" s="86"/>
      <c r="U52" s="86">
        <v>18</v>
      </c>
      <c r="V52" s="136">
        <v>49.8</v>
      </c>
      <c r="W52" s="86">
        <v>15</v>
      </c>
      <c r="X52" s="136">
        <f>L52</f>
        <v>6.9</v>
      </c>
      <c r="Y52" s="136">
        <f>M52</f>
        <v>4.3</v>
      </c>
      <c r="Z52" s="136">
        <f>N52</f>
        <v>2.2999999999999998</v>
      </c>
    </row>
    <row r="53" spans="1:26" s="104" customFormat="1" ht="25.5" x14ac:dyDescent="0.2">
      <c r="A53" s="90" t="s">
        <v>75</v>
      </c>
      <c r="B53" s="90" t="s">
        <v>28</v>
      </c>
      <c r="C53" s="86">
        <v>10</v>
      </c>
      <c r="D53" s="136">
        <v>47.9</v>
      </c>
      <c r="E53" s="100">
        <f>0.15</f>
        <v>0.15</v>
      </c>
      <c r="F53" s="136">
        <v>5.5</v>
      </c>
      <c r="G53" s="136">
        <v>8.8000000000000007</v>
      </c>
      <c r="H53" s="136">
        <v>5.0999999999999996</v>
      </c>
      <c r="I53" s="86">
        <v>18</v>
      </c>
      <c r="J53" s="136">
        <v>48.8</v>
      </c>
      <c r="K53" s="86">
        <v>35</v>
      </c>
      <c r="L53" s="136">
        <f t="shared" si="33"/>
        <v>5.5</v>
      </c>
      <c r="M53" s="136">
        <f t="shared" si="33"/>
        <v>8.8000000000000007</v>
      </c>
      <c r="N53" s="136">
        <f t="shared" si="33"/>
        <v>5.0999999999999996</v>
      </c>
      <c r="O53" s="136"/>
      <c r="P53" s="136"/>
      <c r="Q53" s="86"/>
      <c r="R53" s="86"/>
      <c r="S53" s="86"/>
      <c r="T53" s="86"/>
      <c r="U53" s="86">
        <v>18</v>
      </c>
      <c r="V53" s="136">
        <v>49.8</v>
      </c>
      <c r="W53" s="86">
        <v>15</v>
      </c>
      <c r="X53" s="136">
        <f>L53</f>
        <v>5.5</v>
      </c>
      <c r="Y53" s="136">
        <f t="shared" ref="Y53:Z54" si="34">M53</f>
        <v>8.8000000000000007</v>
      </c>
      <c r="Z53" s="136">
        <f t="shared" si="34"/>
        <v>5.0999999999999996</v>
      </c>
    </row>
    <row r="54" spans="1:26" s="104" customFormat="1" x14ac:dyDescent="0.2">
      <c r="A54" s="90" t="s">
        <v>75</v>
      </c>
      <c r="B54" s="90" t="s">
        <v>37</v>
      </c>
      <c r="C54" s="86">
        <f>C53</f>
        <v>10</v>
      </c>
      <c r="D54" s="136">
        <f>D53</f>
        <v>47.9</v>
      </c>
      <c r="E54" s="100">
        <f>E53</f>
        <v>0.15</v>
      </c>
      <c r="F54" s="136">
        <v>8.1</v>
      </c>
      <c r="G54" s="136">
        <v>8.1999999999999993</v>
      </c>
      <c r="H54" s="136">
        <v>8.5</v>
      </c>
      <c r="I54" s="86">
        <f>I53</f>
        <v>18</v>
      </c>
      <c r="J54" s="136">
        <f>J53</f>
        <v>48.8</v>
      </c>
      <c r="K54" s="86">
        <f>K53</f>
        <v>35</v>
      </c>
      <c r="L54" s="136">
        <f t="shared" si="33"/>
        <v>8.1</v>
      </c>
      <c r="M54" s="136">
        <f t="shared" si="33"/>
        <v>8.1999999999999993</v>
      </c>
      <c r="N54" s="136">
        <f t="shared" si="33"/>
        <v>8.5</v>
      </c>
      <c r="O54" s="136"/>
      <c r="P54" s="136"/>
      <c r="Q54" s="86"/>
      <c r="R54" s="86"/>
      <c r="S54" s="86"/>
      <c r="T54" s="86"/>
      <c r="U54" s="86">
        <f>U53</f>
        <v>18</v>
      </c>
      <c r="V54" s="136">
        <f>V53</f>
        <v>49.8</v>
      </c>
      <c r="W54" s="86">
        <f>W53</f>
        <v>15</v>
      </c>
      <c r="X54" s="136">
        <f>L54</f>
        <v>8.1</v>
      </c>
      <c r="Y54" s="136">
        <f t="shared" si="34"/>
        <v>8.1999999999999993</v>
      </c>
      <c r="Z54" s="136">
        <f t="shared" si="34"/>
        <v>8.5</v>
      </c>
    </row>
    <row r="55" spans="1:26" s="104" customFormat="1" ht="79.5" customHeight="1" x14ac:dyDescent="0.2">
      <c r="A55" s="90" t="str">
        <f>A48</f>
        <v>Вологда-Южная</v>
      </c>
      <c r="B55" s="90" t="s">
        <v>188</v>
      </c>
      <c r="C55" s="86">
        <v>11</v>
      </c>
      <c r="D55" s="136">
        <v>47.8</v>
      </c>
      <c r="E55" s="100">
        <v>0.15</v>
      </c>
      <c r="F55" s="136">
        <v>3.8</v>
      </c>
      <c r="G55" s="136">
        <v>5.2</v>
      </c>
      <c r="H55" s="136">
        <v>4.9000000000000004</v>
      </c>
      <c r="I55" s="86">
        <v>18</v>
      </c>
      <c r="J55" s="136">
        <v>48.8</v>
      </c>
      <c r="K55" s="86">
        <v>35</v>
      </c>
      <c r="L55" s="136">
        <f t="shared" ref="L55:N55" si="35">F55</f>
        <v>3.8</v>
      </c>
      <c r="M55" s="136">
        <f t="shared" si="35"/>
        <v>5.2</v>
      </c>
      <c r="N55" s="136">
        <f t="shared" si="35"/>
        <v>4.9000000000000004</v>
      </c>
      <c r="O55" s="136"/>
      <c r="P55" s="136"/>
      <c r="Q55" s="86"/>
      <c r="R55" s="86"/>
      <c r="S55" s="86"/>
      <c r="T55" s="86"/>
      <c r="U55" s="86">
        <v>20</v>
      </c>
      <c r="V55" s="136">
        <v>49.7</v>
      </c>
      <c r="W55" s="86">
        <v>40</v>
      </c>
      <c r="X55" s="136">
        <f>F55</f>
        <v>3.8</v>
      </c>
      <c r="Y55" s="136">
        <f>G55</f>
        <v>5.2</v>
      </c>
      <c r="Z55" s="136">
        <f>H55</f>
        <v>4.9000000000000004</v>
      </c>
    </row>
    <row r="56" spans="1:26" s="104" customFormat="1" ht="163.5" customHeight="1" x14ac:dyDescent="0.2">
      <c r="A56" s="90" t="s">
        <v>74</v>
      </c>
      <c r="B56" s="90" t="s">
        <v>386</v>
      </c>
      <c r="C56" s="86">
        <v>14</v>
      </c>
      <c r="D56" s="136">
        <v>47.5</v>
      </c>
      <c r="E56" s="100">
        <v>0.15</v>
      </c>
      <c r="F56" s="136">
        <v>8.9</v>
      </c>
      <c r="G56" s="136">
        <v>12.1</v>
      </c>
      <c r="H56" s="136">
        <v>12.5</v>
      </c>
      <c r="I56" s="86">
        <v>20</v>
      </c>
      <c r="J56" s="136">
        <v>48.8</v>
      </c>
      <c r="K56" s="86">
        <v>45</v>
      </c>
      <c r="L56" s="136">
        <f t="shared" ref="L56:N56" si="36">F56</f>
        <v>8.9</v>
      </c>
      <c r="M56" s="136">
        <f t="shared" si="36"/>
        <v>12.1</v>
      </c>
      <c r="N56" s="136">
        <f t="shared" si="36"/>
        <v>12.5</v>
      </c>
      <c r="O56" s="136"/>
      <c r="P56" s="136"/>
      <c r="Q56" s="86"/>
      <c r="R56" s="86"/>
      <c r="S56" s="86"/>
      <c r="T56" s="86"/>
      <c r="U56" s="86">
        <v>20</v>
      </c>
      <c r="V56" s="136">
        <v>49.7</v>
      </c>
      <c r="W56" s="86">
        <v>40</v>
      </c>
      <c r="X56" s="136">
        <f>L56</f>
        <v>8.9</v>
      </c>
      <c r="Y56" s="136">
        <f>M56</f>
        <v>12.1</v>
      </c>
      <c r="Z56" s="136">
        <f>N56</f>
        <v>12.5</v>
      </c>
    </row>
    <row r="57" spans="1:26" s="104" customFormat="1" ht="30" customHeight="1" x14ac:dyDescent="0.2">
      <c r="A57" s="90" t="s">
        <v>262</v>
      </c>
      <c r="B57" s="90" t="s">
        <v>285</v>
      </c>
      <c r="C57" s="86">
        <v>14</v>
      </c>
      <c r="D57" s="136">
        <v>47.5</v>
      </c>
      <c r="E57" s="100">
        <v>0.15</v>
      </c>
      <c r="F57" s="136">
        <v>6.2</v>
      </c>
      <c r="G57" s="136">
        <v>7</v>
      </c>
      <c r="H57" s="136">
        <v>7.1</v>
      </c>
      <c r="I57" s="86">
        <v>21</v>
      </c>
      <c r="J57" s="136">
        <v>48.8</v>
      </c>
      <c r="K57" s="86">
        <v>48</v>
      </c>
      <c r="L57" s="136">
        <f>F57</f>
        <v>6.2</v>
      </c>
      <c r="M57" s="136">
        <f>G57</f>
        <v>7</v>
      </c>
      <c r="N57" s="136">
        <f>H57</f>
        <v>7.1</v>
      </c>
      <c r="O57" s="136"/>
      <c r="P57" s="136"/>
      <c r="Q57" s="86"/>
      <c r="R57" s="86"/>
      <c r="S57" s="86"/>
      <c r="T57" s="86"/>
      <c r="U57" s="86"/>
      <c r="V57" s="136"/>
      <c r="W57" s="86"/>
      <c r="X57" s="100"/>
      <c r="Y57" s="102"/>
      <c r="Z57" s="102"/>
    </row>
    <row r="58" spans="1:26" s="104" customFormat="1" ht="90.75" customHeight="1" x14ac:dyDescent="0.2">
      <c r="A58" s="90" t="s">
        <v>50</v>
      </c>
      <c r="B58" s="90" t="s">
        <v>319</v>
      </c>
      <c r="C58" s="86">
        <v>16</v>
      </c>
      <c r="D58" s="136">
        <v>47.3</v>
      </c>
      <c r="E58" s="100">
        <v>0.15</v>
      </c>
      <c r="F58" s="136">
        <v>10.7</v>
      </c>
      <c r="G58" s="136">
        <v>12.9</v>
      </c>
      <c r="H58" s="136">
        <v>12.8</v>
      </c>
      <c r="I58" s="86">
        <v>23</v>
      </c>
      <c r="J58" s="136">
        <v>48.7</v>
      </c>
      <c r="K58" s="86">
        <v>50</v>
      </c>
      <c r="L58" s="136">
        <f>F58</f>
        <v>10.7</v>
      </c>
      <c r="M58" s="136">
        <f t="shared" ref="M58:N58" si="37">G58</f>
        <v>12.9</v>
      </c>
      <c r="N58" s="136">
        <f t="shared" si="37"/>
        <v>12.8</v>
      </c>
      <c r="O58" s="136"/>
      <c r="P58" s="136"/>
      <c r="Q58" s="86"/>
      <c r="R58" s="86"/>
      <c r="S58" s="86"/>
      <c r="T58" s="86"/>
      <c r="U58" s="86">
        <v>24</v>
      </c>
      <c r="V58" s="136">
        <v>49.7</v>
      </c>
      <c r="W58" s="86">
        <v>20</v>
      </c>
      <c r="X58" s="136">
        <f>L58</f>
        <v>10.7</v>
      </c>
      <c r="Y58" s="136">
        <f>M58</f>
        <v>12.9</v>
      </c>
      <c r="Z58" s="136">
        <f>N58</f>
        <v>12.8</v>
      </c>
    </row>
    <row r="59" spans="1:26" s="104" customFormat="1" ht="82.5" customHeight="1" x14ac:dyDescent="0.2">
      <c r="A59" s="90" t="str">
        <f>A51</f>
        <v>Вологда-Южная</v>
      </c>
      <c r="B59" s="90" t="s">
        <v>445</v>
      </c>
      <c r="C59" s="86">
        <v>19</v>
      </c>
      <c r="D59" s="136">
        <v>46.8</v>
      </c>
      <c r="E59" s="100">
        <v>0.15</v>
      </c>
      <c r="F59" s="136">
        <v>11.4</v>
      </c>
      <c r="G59" s="136">
        <v>13.5</v>
      </c>
      <c r="H59" s="136">
        <v>14.9</v>
      </c>
      <c r="I59" s="86">
        <v>24</v>
      </c>
      <c r="J59" s="136">
        <v>48.7</v>
      </c>
      <c r="K59" s="86">
        <v>55</v>
      </c>
      <c r="L59" s="136">
        <f t="shared" ref="L59:N59" si="38">F59</f>
        <v>11.4</v>
      </c>
      <c r="M59" s="136">
        <f t="shared" si="38"/>
        <v>13.5</v>
      </c>
      <c r="N59" s="136">
        <f t="shared" si="38"/>
        <v>14.9</v>
      </c>
      <c r="O59" s="136"/>
      <c r="P59" s="136"/>
      <c r="Q59" s="86"/>
      <c r="R59" s="86"/>
      <c r="S59" s="86"/>
      <c r="T59" s="86"/>
      <c r="U59" s="86">
        <v>25</v>
      </c>
      <c r="V59" s="136">
        <v>49.7</v>
      </c>
      <c r="W59" s="86">
        <v>15</v>
      </c>
      <c r="X59" s="136">
        <f t="shared" ref="X59:Z59" si="39">L59</f>
        <v>11.4</v>
      </c>
      <c r="Y59" s="136">
        <f t="shared" si="39"/>
        <v>13.5</v>
      </c>
      <c r="Z59" s="136">
        <f t="shared" si="39"/>
        <v>14.9</v>
      </c>
    </row>
    <row r="60" spans="1:26" s="104" customFormat="1" ht="78" customHeight="1" x14ac:dyDescent="0.2">
      <c r="A60" s="90" t="s">
        <v>76</v>
      </c>
      <c r="B60" s="90" t="s">
        <v>446</v>
      </c>
      <c r="C60" s="86">
        <v>20</v>
      </c>
      <c r="D60" s="136">
        <v>46.7</v>
      </c>
      <c r="E60" s="100">
        <f>0.15</f>
        <v>0.15</v>
      </c>
      <c r="F60" s="136">
        <v>21.7</v>
      </c>
      <c r="G60" s="136">
        <v>21.9</v>
      </c>
      <c r="H60" s="136">
        <v>22</v>
      </c>
      <c r="I60" s="86">
        <v>26</v>
      </c>
      <c r="J60" s="136">
        <v>48.7</v>
      </c>
      <c r="K60" s="86">
        <v>65</v>
      </c>
      <c r="L60" s="136">
        <f t="shared" ref="L60:L62" si="40">F60</f>
        <v>21.7</v>
      </c>
      <c r="M60" s="136">
        <f t="shared" ref="M60:N60" si="41">G60</f>
        <v>21.9</v>
      </c>
      <c r="N60" s="136">
        <f t="shared" si="41"/>
        <v>22</v>
      </c>
      <c r="O60" s="136"/>
      <c r="P60" s="136"/>
      <c r="Q60" s="86"/>
      <c r="R60" s="86"/>
      <c r="S60" s="86"/>
      <c r="T60" s="86"/>
      <c r="U60" s="86">
        <v>25</v>
      </c>
      <c r="V60" s="136">
        <v>49.7</v>
      </c>
      <c r="W60" s="86">
        <v>15</v>
      </c>
      <c r="X60" s="136">
        <v>6.5</v>
      </c>
      <c r="Y60" s="102">
        <v>6.7</v>
      </c>
      <c r="Z60" s="136">
        <v>6.7</v>
      </c>
    </row>
    <row r="61" spans="1:26" s="104" customFormat="1" ht="25.5" x14ac:dyDescent="0.2">
      <c r="A61" s="90" t="str">
        <f>A55</f>
        <v>Вологда-Южная</v>
      </c>
      <c r="B61" s="90" t="s">
        <v>328</v>
      </c>
      <c r="C61" s="86">
        <v>20</v>
      </c>
      <c r="D61" s="136">
        <v>46.7</v>
      </c>
      <c r="E61" s="100">
        <v>0.15</v>
      </c>
      <c r="F61" s="136">
        <v>8.4</v>
      </c>
      <c r="G61" s="136">
        <v>9.9</v>
      </c>
      <c r="H61" s="136">
        <v>11</v>
      </c>
      <c r="I61" s="86">
        <v>25</v>
      </c>
      <c r="J61" s="136">
        <v>48.7</v>
      </c>
      <c r="K61" s="86">
        <v>60</v>
      </c>
      <c r="L61" s="136">
        <f>F61</f>
        <v>8.4</v>
      </c>
      <c r="M61" s="136">
        <f>G61</f>
        <v>9.9</v>
      </c>
      <c r="N61" s="136">
        <f>H61</f>
        <v>11</v>
      </c>
      <c r="O61" s="136"/>
      <c r="P61" s="136"/>
      <c r="Q61" s="86"/>
      <c r="R61" s="86"/>
      <c r="S61" s="86"/>
      <c r="T61" s="86"/>
      <c r="U61" s="86">
        <v>26</v>
      </c>
      <c r="V61" s="136">
        <v>49.7</v>
      </c>
      <c r="W61" s="86">
        <v>10</v>
      </c>
      <c r="X61" s="136">
        <f>F61</f>
        <v>8.4</v>
      </c>
      <c r="Y61" s="136">
        <f t="shared" ref="Y61:Z61" si="42">G61</f>
        <v>9.9</v>
      </c>
      <c r="Z61" s="136">
        <f t="shared" si="42"/>
        <v>11</v>
      </c>
    </row>
    <row r="62" spans="1:26" s="104" customFormat="1" ht="38.25" x14ac:dyDescent="0.2">
      <c r="A62" s="90" t="s">
        <v>289</v>
      </c>
      <c r="B62" s="90" t="s">
        <v>290</v>
      </c>
      <c r="C62" s="86">
        <v>20</v>
      </c>
      <c r="D62" s="136">
        <v>46.7</v>
      </c>
      <c r="E62" s="100">
        <v>0.15</v>
      </c>
      <c r="F62" s="136">
        <v>2.8</v>
      </c>
      <c r="G62" s="136">
        <v>2.9</v>
      </c>
      <c r="H62" s="136">
        <v>3.2</v>
      </c>
      <c r="I62" s="86">
        <v>26</v>
      </c>
      <c r="J62" s="136">
        <v>48.7</v>
      </c>
      <c r="K62" s="86">
        <v>65</v>
      </c>
      <c r="L62" s="136">
        <f t="shared" si="40"/>
        <v>2.8</v>
      </c>
      <c r="M62" s="136">
        <f t="shared" ref="M62" si="43">G62</f>
        <v>2.9</v>
      </c>
      <c r="N62" s="136">
        <f t="shared" ref="N62" si="44">H62</f>
        <v>3.2</v>
      </c>
      <c r="O62" s="136"/>
      <c r="P62" s="136"/>
      <c r="Q62" s="86"/>
      <c r="R62" s="86"/>
      <c r="S62" s="86"/>
      <c r="T62" s="86"/>
      <c r="U62" s="86">
        <v>26</v>
      </c>
      <c r="V62" s="136">
        <v>49.7</v>
      </c>
      <c r="W62" s="86">
        <v>10</v>
      </c>
      <c r="X62" s="136">
        <f>F62</f>
        <v>2.8</v>
      </c>
      <c r="Y62" s="136">
        <f t="shared" ref="Y62:Z62" si="45">G62</f>
        <v>2.9</v>
      </c>
      <c r="Z62" s="136">
        <f t="shared" si="45"/>
        <v>3.2</v>
      </c>
    </row>
    <row r="63" spans="1:26" s="104" customFormat="1" ht="27" customHeight="1" x14ac:dyDescent="0.2">
      <c r="A63" s="90" t="s">
        <v>190</v>
      </c>
      <c r="B63" s="90" t="s">
        <v>192</v>
      </c>
      <c r="C63" s="86"/>
      <c r="D63" s="136"/>
      <c r="E63" s="136"/>
      <c r="F63" s="136"/>
      <c r="G63" s="136"/>
      <c r="H63" s="136"/>
      <c r="I63" s="136"/>
      <c r="J63" s="136"/>
      <c r="K63" s="86"/>
      <c r="L63" s="86"/>
      <c r="M63" s="86"/>
      <c r="N63" s="86"/>
      <c r="O63" s="86">
        <v>1</v>
      </c>
      <c r="P63" s="136">
        <v>49.1</v>
      </c>
      <c r="Q63" s="86">
        <v>5</v>
      </c>
      <c r="R63" s="136">
        <v>1</v>
      </c>
      <c r="S63" s="136">
        <v>1.1000000000000001</v>
      </c>
      <c r="T63" s="136">
        <v>0.9</v>
      </c>
      <c r="U63" s="86">
        <v>2</v>
      </c>
      <c r="V63" s="136">
        <v>49.8</v>
      </c>
      <c r="W63" s="86">
        <v>95</v>
      </c>
      <c r="X63" s="136">
        <f>R63</f>
        <v>1</v>
      </c>
      <c r="Y63" s="136">
        <f t="shared" ref="Y63:Z64" si="46">S63</f>
        <v>1.1000000000000001</v>
      </c>
      <c r="Z63" s="136">
        <f t="shared" si="46"/>
        <v>0.9</v>
      </c>
    </row>
    <row r="64" spans="1:26" s="104" customFormat="1" ht="13.5" customHeight="1" x14ac:dyDescent="0.2">
      <c r="A64" s="90" t="s">
        <v>191</v>
      </c>
      <c r="B64" s="90" t="s">
        <v>67</v>
      </c>
      <c r="C64" s="86"/>
      <c r="D64" s="136"/>
      <c r="E64" s="136"/>
      <c r="F64" s="136"/>
      <c r="G64" s="136"/>
      <c r="H64" s="136"/>
      <c r="I64" s="136"/>
      <c r="J64" s="136"/>
      <c r="K64" s="86"/>
      <c r="L64" s="86"/>
      <c r="M64" s="86"/>
      <c r="N64" s="86"/>
      <c r="O64" s="86">
        <v>1</v>
      </c>
      <c r="P64" s="136">
        <v>49.1</v>
      </c>
      <c r="Q64" s="86">
        <v>5</v>
      </c>
      <c r="R64" s="136">
        <v>0.8</v>
      </c>
      <c r="S64" s="136">
        <v>0.9</v>
      </c>
      <c r="T64" s="136">
        <v>0.8</v>
      </c>
      <c r="U64" s="86">
        <v>2</v>
      </c>
      <c r="V64" s="136">
        <v>49.8</v>
      </c>
      <c r="W64" s="86">
        <v>95</v>
      </c>
      <c r="X64" s="136">
        <f>R64</f>
        <v>0.8</v>
      </c>
      <c r="Y64" s="136">
        <f t="shared" si="46"/>
        <v>0.9</v>
      </c>
      <c r="Z64" s="136">
        <f t="shared" si="46"/>
        <v>0.8</v>
      </c>
    </row>
    <row r="65" spans="1:26" s="104" customFormat="1" ht="80.25" customHeight="1" x14ac:dyDescent="0.2">
      <c r="A65" s="90" t="s">
        <v>80</v>
      </c>
      <c r="B65" s="90" t="s">
        <v>263</v>
      </c>
      <c r="C65" s="86"/>
      <c r="D65" s="136"/>
      <c r="E65" s="136"/>
      <c r="F65" s="136"/>
      <c r="G65" s="136"/>
      <c r="H65" s="136"/>
      <c r="I65" s="136"/>
      <c r="J65" s="136"/>
      <c r="K65" s="86"/>
      <c r="L65" s="86"/>
      <c r="M65" s="86"/>
      <c r="N65" s="86"/>
      <c r="O65" s="86">
        <v>1</v>
      </c>
      <c r="P65" s="136">
        <v>49.1</v>
      </c>
      <c r="Q65" s="86">
        <v>5</v>
      </c>
      <c r="R65" s="136">
        <v>0.8</v>
      </c>
      <c r="S65" s="136">
        <v>0.9</v>
      </c>
      <c r="T65" s="136">
        <v>0.7</v>
      </c>
      <c r="U65" s="86">
        <v>3</v>
      </c>
      <c r="V65" s="136">
        <v>49.8</v>
      </c>
      <c r="W65" s="86">
        <v>90</v>
      </c>
      <c r="X65" s="136">
        <f>R65</f>
        <v>0.8</v>
      </c>
      <c r="Y65" s="136">
        <f>S65</f>
        <v>0.9</v>
      </c>
      <c r="Z65" s="136">
        <f t="shared" ref="Z65" si="47">T65</f>
        <v>0.7</v>
      </c>
    </row>
    <row r="66" spans="1:26" s="104" customFormat="1" x14ac:dyDescent="0.2">
      <c r="A66" s="99" t="s">
        <v>202</v>
      </c>
      <c r="B66" s="99" t="s">
        <v>201</v>
      </c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>
        <v>1</v>
      </c>
      <c r="P66" s="136">
        <v>49.1</v>
      </c>
      <c r="Q66" s="86">
        <v>5</v>
      </c>
      <c r="R66" s="136">
        <v>0.3</v>
      </c>
      <c r="S66" s="136">
        <v>0.4</v>
      </c>
      <c r="T66" s="102">
        <v>0.3</v>
      </c>
      <c r="U66" s="102"/>
      <c r="V66" s="102"/>
      <c r="W66" s="102"/>
      <c r="X66" s="102"/>
      <c r="Y66" s="102"/>
      <c r="Z66" s="102"/>
    </row>
    <row r="67" spans="1:26" s="104" customFormat="1" x14ac:dyDescent="0.2">
      <c r="A67" s="90" t="s">
        <v>70</v>
      </c>
      <c r="B67" s="90" t="s">
        <v>324</v>
      </c>
      <c r="C67" s="86"/>
      <c r="D67" s="136"/>
      <c r="E67" s="100"/>
      <c r="F67" s="136"/>
      <c r="G67" s="136"/>
      <c r="H67" s="136"/>
      <c r="I67" s="86"/>
      <c r="J67" s="136"/>
      <c r="K67" s="86"/>
      <c r="L67" s="136"/>
      <c r="M67" s="136"/>
      <c r="N67" s="136"/>
      <c r="O67" s="86">
        <v>1</v>
      </c>
      <c r="P67" s="136">
        <v>49.1</v>
      </c>
      <c r="Q67" s="86">
        <v>5</v>
      </c>
      <c r="R67" s="136">
        <v>2.6</v>
      </c>
      <c r="S67" s="136">
        <v>4.9000000000000004</v>
      </c>
      <c r="T67" s="102">
        <v>4.7</v>
      </c>
      <c r="U67" s="86"/>
      <c r="V67" s="136"/>
      <c r="W67" s="86"/>
      <c r="X67" s="136"/>
      <c r="Y67" s="136"/>
      <c r="Z67" s="102"/>
    </row>
    <row r="68" spans="1:26" s="104" customFormat="1" ht="42.75" customHeight="1" x14ac:dyDescent="0.2">
      <c r="A68" s="90" t="s">
        <v>266</v>
      </c>
      <c r="B68" s="90" t="s">
        <v>265</v>
      </c>
      <c r="C68" s="86"/>
      <c r="D68" s="136"/>
      <c r="E68" s="136"/>
      <c r="F68" s="136"/>
      <c r="G68" s="136"/>
      <c r="H68" s="136"/>
      <c r="I68" s="136"/>
      <c r="J68" s="136"/>
      <c r="K68" s="86"/>
      <c r="L68" s="86"/>
      <c r="M68" s="86"/>
      <c r="N68" s="86"/>
      <c r="O68" s="86">
        <v>2</v>
      </c>
      <c r="P68" s="136">
        <v>49.1</v>
      </c>
      <c r="Q68" s="86">
        <v>10</v>
      </c>
      <c r="R68" s="136">
        <v>4.9000000000000004</v>
      </c>
      <c r="S68" s="136">
        <v>5.3</v>
      </c>
      <c r="T68" s="136">
        <v>5.6</v>
      </c>
      <c r="U68" s="86"/>
      <c r="V68" s="136"/>
      <c r="W68" s="86"/>
      <c r="X68" s="136"/>
      <c r="Y68" s="102"/>
      <c r="Z68" s="102"/>
    </row>
    <row r="69" spans="1:26" s="104" customFormat="1" ht="51" x14ac:dyDescent="0.2">
      <c r="A69" s="90" t="s">
        <v>83</v>
      </c>
      <c r="B69" s="90" t="s">
        <v>253</v>
      </c>
      <c r="C69" s="86"/>
      <c r="D69" s="136"/>
      <c r="E69" s="136"/>
      <c r="F69" s="136"/>
      <c r="G69" s="136"/>
      <c r="H69" s="136"/>
      <c r="I69" s="136"/>
      <c r="J69" s="136"/>
      <c r="K69" s="86"/>
      <c r="L69" s="86"/>
      <c r="M69" s="86"/>
      <c r="N69" s="86"/>
      <c r="O69" s="86">
        <v>2</v>
      </c>
      <c r="P69" s="136">
        <v>49.1</v>
      </c>
      <c r="Q69" s="86">
        <v>10</v>
      </c>
      <c r="R69" s="136">
        <v>4</v>
      </c>
      <c r="S69" s="136">
        <v>3.8</v>
      </c>
      <c r="T69" s="136">
        <v>4.7</v>
      </c>
      <c r="U69" s="86"/>
      <c r="V69" s="136"/>
      <c r="W69" s="86"/>
      <c r="X69" s="136"/>
      <c r="Y69" s="102"/>
      <c r="Z69" s="102"/>
    </row>
    <row r="70" spans="1:26" s="104" customFormat="1" ht="25.5" x14ac:dyDescent="0.2">
      <c r="A70" s="90" t="s">
        <v>266</v>
      </c>
      <c r="B70" s="90" t="s">
        <v>278</v>
      </c>
      <c r="C70" s="86"/>
      <c r="D70" s="136"/>
      <c r="E70" s="136"/>
      <c r="F70" s="136"/>
      <c r="G70" s="136"/>
      <c r="H70" s="136"/>
      <c r="I70" s="136"/>
      <c r="J70" s="136"/>
      <c r="K70" s="86"/>
      <c r="L70" s="86"/>
      <c r="M70" s="86"/>
      <c r="N70" s="86"/>
      <c r="O70" s="86">
        <v>3</v>
      </c>
      <c r="P70" s="136">
        <v>49.1</v>
      </c>
      <c r="Q70" s="86">
        <v>15</v>
      </c>
      <c r="R70" s="136">
        <v>12.8</v>
      </c>
      <c r="S70" s="136">
        <v>13.1</v>
      </c>
      <c r="T70" s="136">
        <v>15.2</v>
      </c>
      <c r="U70" s="86"/>
      <c r="V70" s="136"/>
      <c r="W70" s="86"/>
      <c r="X70" s="136"/>
      <c r="Y70" s="102"/>
      <c r="Z70" s="102"/>
    </row>
    <row r="71" spans="1:26" s="104" customFormat="1" ht="45" customHeight="1" x14ac:dyDescent="0.2">
      <c r="A71" s="90" t="s">
        <v>79</v>
      </c>
      <c r="B71" s="90" t="s">
        <v>268</v>
      </c>
      <c r="C71" s="86"/>
      <c r="D71" s="136"/>
      <c r="E71" s="136"/>
      <c r="F71" s="136"/>
      <c r="G71" s="136"/>
      <c r="H71" s="136"/>
      <c r="I71" s="136"/>
      <c r="J71" s="136"/>
      <c r="K71" s="86"/>
      <c r="L71" s="86"/>
      <c r="M71" s="86"/>
      <c r="N71" s="86"/>
      <c r="O71" s="86">
        <v>3</v>
      </c>
      <c r="P71" s="136">
        <v>49.1</v>
      </c>
      <c r="Q71" s="86">
        <v>15</v>
      </c>
      <c r="R71" s="136">
        <v>0.3</v>
      </c>
      <c r="S71" s="136">
        <v>0.4</v>
      </c>
      <c r="T71" s="136">
        <v>0.3</v>
      </c>
      <c r="U71" s="86">
        <v>3</v>
      </c>
      <c r="V71" s="136">
        <v>49.8</v>
      </c>
      <c r="W71" s="86">
        <v>90</v>
      </c>
      <c r="X71" s="136">
        <f>R71</f>
        <v>0.3</v>
      </c>
      <c r="Y71" s="136">
        <f>S71</f>
        <v>0.4</v>
      </c>
      <c r="Z71" s="136">
        <f>T71</f>
        <v>0.3</v>
      </c>
    </row>
    <row r="72" spans="1:26" s="104" customFormat="1" ht="27" customHeight="1" x14ac:dyDescent="0.2">
      <c r="A72" s="90" t="s">
        <v>75</v>
      </c>
      <c r="B72" s="90" t="s">
        <v>433</v>
      </c>
      <c r="C72" s="86"/>
      <c r="D72" s="136"/>
      <c r="E72" s="136"/>
      <c r="F72" s="136"/>
      <c r="G72" s="136"/>
      <c r="H72" s="136"/>
      <c r="I72" s="136"/>
      <c r="J72" s="136"/>
      <c r="K72" s="86"/>
      <c r="L72" s="86"/>
      <c r="M72" s="86"/>
      <c r="N72" s="86"/>
      <c r="O72" s="86">
        <v>3</v>
      </c>
      <c r="P72" s="136">
        <v>49.1</v>
      </c>
      <c r="Q72" s="86">
        <v>15</v>
      </c>
      <c r="R72" s="136">
        <v>4.5999999999999996</v>
      </c>
      <c r="S72" s="136">
        <v>4.8</v>
      </c>
      <c r="T72" s="136">
        <v>4.7</v>
      </c>
      <c r="U72" s="86"/>
      <c r="V72" s="136"/>
      <c r="W72" s="86"/>
      <c r="X72" s="136"/>
      <c r="Y72" s="102"/>
      <c r="Z72" s="102"/>
    </row>
    <row r="73" spans="1:26" s="104" customFormat="1" ht="93" customHeight="1" x14ac:dyDescent="0.2">
      <c r="A73" s="90" t="s">
        <v>81</v>
      </c>
      <c r="B73" s="90" t="s">
        <v>248</v>
      </c>
      <c r="C73" s="86"/>
      <c r="D73" s="136"/>
      <c r="E73" s="136"/>
      <c r="F73" s="136"/>
      <c r="G73" s="136"/>
      <c r="H73" s="136"/>
      <c r="I73" s="136"/>
      <c r="J73" s="136"/>
      <c r="K73" s="86"/>
      <c r="L73" s="86"/>
      <c r="M73" s="86"/>
      <c r="N73" s="86"/>
      <c r="O73" s="86">
        <v>3</v>
      </c>
      <c r="P73" s="136">
        <v>49.1</v>
      </c>
      <c r="Q73" s="86">
        <v>15</v>
      </c>
      <c r="R73" s="136">
        <v>0.6</v>
      </c>
      <c r="S73" s="136">
        <v>0.7</v>
      </c>
      <c r="T73" s="136">
        <v>0.6</v>
      </c>
      <c r="U73" s="86">
        <v>3</v>
      </c>
      <c r="V73" s="136">
        <v>49.8</v>
      </c>
      <c r="W73" s="86">
        <v>90</v>
      </c>
      <c r="X73" s="136">
        <f>R73</f>
        <v>0.6</v>
      </c>
      <c r="Y73" s="136">
        <f t="shared" ref="Y73:Z73" si="48">S73</f>
        <v>0.7</v>
      </c>
      <c r="Z73" s="136">
        <f t="shared" si="48"/>
        <v>0.6</v>
      </c>
    </row>
    <row r="74" spans="1:26" s="104" customFormat="1" ht="21" customHeight="1" x14ac:dyDescent="0.2">
      <c r="A74" s="90" t="s">
        <v>70</v>
      </c>
      <c r="B74" s="90" t="s">
        <v>323</v>
      </c>
      <c r="C74" s="86"/>
      <c r="D74" s="136"/>
      <c r="E74" s="136"/>
      <c r="F74" s="136"/>
      <c r="G74" s="136"/>
      <c r="H74" s="136"/>
      <c r="I74" s="136"/>
      <c r="J74" s="136"/>
      <c r="K74" s="86"/>
      <c r="L74" s="86"/>
      <c r="M74" s="86"/>
      <c r="N74" s="86"/>
      <c r="O74" s="86">
        <v>3</v>
      </c>
      <c r="P74" s="136">
        <v>49.1</v>
      </c>
      <c r="Q74" s="86">
        <v>15</v>
      </c>
      <c r="R74" s="136">
        <v>2</v>
      </c>
      <c r="S74" s="136">
        <v>2.7</v>
      </c>
      <c r="T74" s="136">
        <v>2.2999999999999998</v>
      </c>
      <c r="U74" s="86"/>
      <c r="V74" s="136"/>
      <c r="W74" s="86"/>
      <c r="X74" s="136"/>
      <c r="Y74" s="136"/>
      <c r="Z74" s="136"/>
    </row>
    <row r="75" spans="1:26" ht="105" customHeight="1" x14ac:dyDescent="0.2">
      <c r="A75" s="99" t="s">
        <v>434</v>
      </c>
      <c r="B75" s="99" t="s">
        <v>435</v>
      </c>
      <c r="C75" s="271"/>
      <c r="D75" s="271"/>
      <c r="E75" s="271"/>
      <c r="F75" s="271"/>
      <c r="G75" s="271"/>
      <c r="H75" s="271"/>
      <c r="I75" s="271"/>
      <c r="J75" s="271"/>
      <c r="K75" s="271"/>
      <c r="L75" s="271"/>
      <c r="M75" s="271"/>
      <c r="N75" s="271"/>
      <c r="O75" s="137">
        <v>5</v>
      </c>
      <c r="P75" s="137">
        <v>49.1</v>
      </c>
      <c r="Q75" s="137">
        <v>25</v>
      </c>
      <c r="R75" s="138">
        <v>1.5</v>
      </c>
      <c r="S75" s="137">
        <v>1.7</v>
      </c>
      <c r="T75" s="138">
        <v>1.5</v>
      </c>
      <c r="U75" s="137">
        <v>4</v>
      </c>
      <c r="V75" s="137">
        <v>49.8</v>
      </c>
      <c r="W75" s="137">
        <v>85</v>
      </c>
      <c r="X75" s="138">
        <f>R75</f>
        <v>1.5</v>
      </c>
      <c r="Y75" s="137">
        <f t="shared" ref="Y75:Z75" si="49">S75</f>
        <v>1.7</v>
      </c>
      <c r="Z75" s="137">
        <f t="shared" si="49"/>
        <v>1.5</v>
      </c>
    </row>
    <row r="76" spans="1:26" x14ac:dyDescent="0.2">
      <c r="A76" s="90" t="s">
        <v>70</v>
      </c>
      <c r="B76" s="90" t="s">
        <v>325</v>
      </c>
      <c r="C76" s="271"/>
      <c r="D76" s="271"/>
      <c r="E76" s="271"/>
      <c r="F76" s="271"/>
      <c r="G76" s="271"/>
      <c r="H76" s="271"/>
      <c r="I76" s="271"/>
      <c r="J76" s="271"/>
      <c r="K76" s="271"/>
      <c r="L76" s="271"/>
      <c r="M76" s="271"/>
      <c r="N76" s="271"/>
      <c r="O76" s="271">
        <v>5</v>
      </c>
      <c r="P76" s="271">
        <v>49.1</v>
      </c>
      <c r="Q76" s="271">
        <v>25</v>
      </c>
      <c r="R76" s="96">
        <v>1.4</v>
      </c>
      <c r="S76" s="96">
        <v>3.6</v>
      </c>
      <c r="T76" s="271">
        <v>2.7</v>
      </c>
      <c r="U76" s="271"/>
      <c r="V76" s="271"/>
      <c r="W76" s="271"/>
      <c r="X76" s="271"/>
      <c r="Y76" s="271"/>
      <c r="Z76" s="271"/>
    </row>
    <row r="77" spans="1:26" s="104" customFormat="1" ht="23.25" customHeight="1" x14ac:dyDescent="0.2">
      <c r="A77" s="90" t="s">
        <v>70</v>
      </c>
      <c r="B77" s="90" t="s">
        <v>327</v>
      </c>
      <c r="C77" s="86"/>
      <c r="D77" s="136"/>
      <c r="E77" s="136"/>
      <c r="F77" s="136"/>
      <c r="G77" s="136"/>
      <c r="H77" s="136"/>
      <c r="I77" s="136"/>
      <c r="J77" s="136"/>
      <c r="K77" s="86"/>
      <c r="L77" s="86"/>
      <c r="M77" s="86"/>
      <c r="N77" s="86"/>
      <c r="O77" s="86">
        <v>7</v>
      </c>
      <c r="P77" s="136">
        <v>49.1</v>
      </c>
      <c r="Q77" s="86">
        <v>35</v>
      </c>
      <c r="R77" s="136">
        <v>1.1000000000000001</v>
      </c>
      <c r="S77" s="102">
        <v>1.8</v>
      </c>
      <c r="T77" s="102">
        <v>1.9</v>
      </c>
      <c r="U77" s="86"/>
      <c r="V77" s="136"/>
      <c r="W77" s="86"/>
      <c r="X77" s="136"/>
      <c r="Y77" s="102"/>
      <c r="Z77" s="102"/>
    </row>
    <row r="78" spans="1:26" s="104" customFormat="1" ht="53.25" customHeight="1" x14ac:dyDescent="0.2">
      <c r="A78" s="90" t="s">
        <v>281</v>
      </c>
      <c r="B78" s="90" t="s">
        <v>326</v>
      </c>
      <c r="C78" s="86"/>
      <c r="D78" s="136"/>
      <c r="E78" s="136"/>
      <c r="F78" s="136"/>
      <c r="G78" s="136"/>
      <c r="H78" s="136"/>
      <c r="I78" s="136"/>
      <c r="J78" s="136"/>
      <c r="K78" s="86"/>
      <c r="L78" s="86"/>
      <c r="M78" s="86"/>
      <c r="N78" s="86"/>
      <c r="O78" s="86">
        <v>7</v>
      </c>
      <c r="P78" s="136">
        <v>49.1</v>
      </c>
      <c r="Q78" s="86">
        <v>35</v>
      </c>
      <c r="R78" s="136">
        <v>3.1</v>
      </c>
      <c r="S78" s="136">
        <v>3.5</v>
      </c>
      <c r="T78" s="136">
        <v>1.6</v>
      </c>
      <c r="U78" s="86"/>
      <c r="V78" s="136"/>
      <c r="W78" s="86"/>
      <c r="X78" s="100"/>
      <c r="Y78" s="102"/>
      <c r="Z78" s="102"/>
    </row>
    <row r="79" spans="1:26" s="80" customFormat="1" x14ac:dyDescent="0.2">
      <c r="A79" s="89"/>
      <c r="B79" s="89" t="s">
        <v>135</v>
      </c>
      <c r="F79" s="81">
        <f>SUM(F11:F78)</f>
        <v>255.4</v>
      </c>
      <c r="G79" s="81">
        <f>SUM(G11:G78)</f>
        <v>309.5</v>
      </c>
      <c r="H79" s="81">
        <f>SUM(H11:H78)</f>
        <v>297.39999999999998</v>
      </c>
      <c r="I79" s="81"/>
      <c r="J79" s="81"/>
      <c r="K79" s="81"/>
      <c r="L79" s="81">
        <f>SUM(L11:L78)</f>
        <v>225.8</v>
      </c>
      <c r="M79" s="81">
        <f>SUM(M11:M78)</f>
        <v>271.39999999999998</v>
      </c>
      <c r="N79" s="81">
        <f>SUM(N11:N78)</f>
        <v>262.5</v>
      </c>
      <c r="O79" s="81"/>
      <c r="P79" s="81"/>
      <c r="Q79" s="81"/>
      <c r="R79" s="81">
        <f>SUM(R11:R78)</f>
        <v>41.8</v>
      </c>
      <c r="S79" s="81">
        <f>SUM(S11:S78)</f>
        <v>49.6</v>
      </c>
      <c r="T79" s="81">
        <f>SUM(T11:T78)</f>
        <v>48.5</v>
      </c>
      <c r="U79" s="81"/>
      <c r="V79" s="81"/>
      <c r="W79" s="81"/>
      <c r="X79" s="81">
        <f>SUM(X11:X78)</f>
        <v>197.6</v>
      </c>
      <c r="Y79" s="81">
        <f>SUM(Y11:Y78)</f>
        <v>238.5</v>
      </c>
      <c r="Z79" s="81">
        <f>SUM(Z11:Z78)</f>
        <v>227.9</v>
      </c>
    </row>
    <row r="80" spans="1:26" s="104" customFormat="1" x14ac:dyDescent="0.2">
      <c r="A80" s="103"/>
      <c r="B80" s="103"/>
    </row>
    <row r="81" spans="1:26" s="80" customFormat="1" ht="15" customHeight="1" x14ac:dyDescent="0.2">
      <c r="A81" s="89"/>
      <c r="B81" s="181" t="s">
        <v>346</v>
      </c>
      <c r="F81" s="81">
        <f>F79+R79</f>
        <v>297.2</v>
      </c>
      <c r="G81" s="81">
        <f t="shared" ref="G81:H81" si="50">G79+S79</f>
        <v>359.1</v>
      </c>
      <c r="H81" s="81">
        <f t="shared" si="50"/>
        <v>345.9</v>
      </c>
      <c r="I81" s="81"/>
    </row>
    <row r="82" spans="1:26" s="104" customFormat="1" hidden="1" x14ac:dyDescent="0.2">
      <c r="A82" s="103"/>
      <c r="B82" s="103"/>
      <c r="E82" s="88">
        <v>49.2</v>
      </c>
      <c r="F82" s="125">
        <f>SUM(F11:F25)</f>
        <v>29.6</v>
      </c>
      <c r="G82" s="125">
        <f>SUM(G11:G25)</f>
        <v>38.1</v>
      </c>
      <c r="H82" s="125">
        <f>SUM(H11:H25)</f>
        <v>34.9</v>
      </c>
      <c r="Y82" s="125"/>
      <c r="Z82" s="125"/>
    </row>
    <row r="83" spans="1:26" s="104" customFormat="1" hidden="1" x14ac:dyDescent="0.2">
      <c r="A83" s="103"/>
      <c r="B83" s="103"/>
      <c r="F83" s="125"/>
      <c r="G83" s="125"/>
      <c r="H83" s="125"/>
      <c r="J83" s="125"/>
      <c r="K83" s="291"/>
      <c r="L83" s="125"/>
      <c r="M83" s="125"/>
      <c r="N83" s="125"/>
      <c r="O83" s="84"/>
      <c r="Y83" s="125"/>
      <c r="Z83" s="125"/>
    </row>
    <row r="84" spans="1:26" s="104" customFormat="1" hidden="1" x14ac:dyDescent="0.2">
      <c r="A84" s="103"/>
      <c r="B84" s="103"/>
      <c r="E84" s="125">
        <f>D26</f>
        <v>48.8</v>
      </c>
      <c r="F84" s="125">
        <f>F26+F27+F28+F29+F30</f>
        <v>8.3000000000000007</v>
      </c>
      <c r="G84" s="125">
        <f>G26+G27+G28+G29+G30</f>
        <v>10.3</v>
      </c>
      <c r="H84" s="125">
        <f>H26+H27+H28+H29+H30</f>
        <v>9.8000000000000007</v>
      </c>
      <c r="I84" s="81">
        <f>L84+L85+L86</f>
        <v>8.3000000000000007</v>
      </c>
      <c r="J84" s="125">
        <f>J26</f>
        <v>49</v>
      </c>
      <c r="K84" s="291">
        <f>K26</f>
        <v>5</v>
      </c>
      <c r="L84" s="125">
        <f>L26</f>
        <v>3.9</v>
      </c>
      <c r="M84" s="125">
        <f t="shared" ref="M84:N84" si="51">M26</f>
        <v>4.3</v>
      </c>
      <c r="N84" s="125">
        <f t="shared" si="51"/>
        <v>4.2</v>
      </c>
      <c r="O84" s="125"/>
      <c r="P84" s="125"/>
      <c r="Q84" s="125"/>
      <c r="U84" s="125">
        <v>49.2</v>
      </c>
      <c r="V84" s="125">
        <v>49.8</v>
      </c>
      <c r="W84" s="291">
        <v>100</v>
      </c>
      <c r="X84" s="125">
        <f>X13+X14+X15+X17+X19+X22+X25</f>
        <v>11.8</v>
      </c>
      <c r="Y84" s="125">
        <f>Y13+Y14+Y15+Y17+Y19+Y22+Y25</f>
        <v>19.2</v>
      </c>
      <c r="Z84" s="125">
        <f>Z13+Z14+Z15+Z17+Z19+Z22+Z25</f>
        <v>17.100000000000001</v>
      </c>
    </row>
    <row r="85" spans="1:26" s="104" customFormat="1" hidden="1" x14ac:dyDescent="0.2">
      <c r="A85" s="103"/>
      <c r="B85" s="103"/>
      <c r="E85" s="125">
        <f>E84</f>
        <v>48.8</v>
      </c>
      <c r="F85" s="125"/>
      <c r="G85" s="125"/>
      <c r="H85" s="125"/>
      <c r="J85" s="125">
        <f>J27</f>
        <v>49</v>
      </c>
      <c r="K85" s="291">
        <f>K27</f>
        <v>10</v>
      </c>
      <c r="L85" s="125">
        <f>L27+L28+L29+L30</f>
        <v>4.4000000000000004</v>
      </c>
      <c r="M85" s="125">
        <f>M27+M28+M29+M30</f>
        <v>6</v>
      </c>
      <c r="N85" s="125">
        <f>N27+N28+N29+N30</f>
        <v>5.6</v>
      </c>
      <c r="U85" s="125">
        <v>49.2</v>
      </c>
      <c r="V85" s="125">
        <v>49.8</v>
      </c>
      <c r="W85" s="291">
        <v>95</v>
      </c>
      <c r="X85" s="125">
        <f>X21+X16</f>
        <v>8.1999999999999993</v>
      </c>
      <c r="Y85" s="125">
        <f>Y21+Y16</f>
        <v>7.6</v>
      </c>
      <c r="Z85" s="125">
        <f>Z21+Z16</f>
        <v>7.5</v>
      </c>
    </row>
    <row r="86" spans="1:26" s="104" customFormat="1" hidden="1" x14ac:dyDescent="0.2">
      <c r="A86" s="103"/>
      <c r="B86" s="103"/>
      <c r="E86" s="125"/>
      <c r="J86" s="125"/>
      <c r="L86" s="125"/>
      <c r="M86" s="125"/>
      <c r="N86" s="125"/>
      <c r="U86" s="88">
        <v>49.1</v>
      </c>
      <c r="V86" s="125">
        <v>49.8</v>
      </c>
      <c r="W86" s="291">
        <v>95</v>
      </c>
      <c r="X86" s="125">
        <f>X63+X64</f>
        <v>1.8</v>
      </c>
      <c r="Y86" s="125">
        <f>Y63+Y64</f>
        <v>2</v>
      </c>
      <c r="Z86" s="125">
        <f>Z63+Z64</f>
        <v>1.7</v>
      </c>
    </row>
    <row r="87" spans="1:26" s="104" customFormat="1" hidden="1" x14ac:dyDescent="0.2">
      <c r="A87" s="103"/>
      <c r="B87" s="103"/>
      <c r="E87" s="125">
        <v>48.7</v>
      </c>
      <c r="F87" s="125">
        <f>F31+F32</f>
        <v>16.600000000000001</v>
      </c>
      <c r="G87" s="125">
        <f>G31+G32</f>
        <v>16.8</v>
      </c>
      <c r="H87" s="125">
        <f>H31+H32</f>
        <v>17.2</v>
      </c>
      <c r="I87" s="81">
        <f>L87+L88</f>
        <v>16.600000000000001</v>
      </c>
      <c r="J87" s="125">
        <v>49</v>
      </c>
      <c r="K87" s="104">
        <v>15</v>
      </c>
      <c r="L87" s="125">
        <f>L31</f>
        <v>14.6</v>
      </c>
      <c r="M87" s="125">
        <f t="shared" ref="M87:N87" si="52">M31</f>
        <v>14.7</v>
      </c>
      <c r="N87" s="125">
        <f t="shared" si="52"/>
        <v>15.1</v>
      </c>
      <c r="O87" s="125"/>
      <c r="U87" s="88">
        <v>49.1</v>
      </c>
      <c r="V87" s="125">
        <v>49.8</v>
      </c>
      <c r="W87" s="291">
        <v>90</v>
      </c>
      <c r="X87" s="125">
        <f>X65+X71+X73</f>
        <v>1.7</v>
      </c>
      <c r="Y87" s="125">
        <f>Y65+Y71+Y73</f>
        <v>2</v>
      </c>
      <c r="Z87" s="125">
        <f>Z65+Z71+Z73</f>
        <v>1.6</v>
      </c>
    </row>
    <row r="88" spans="1:26" s="104" customFormat="1" hidden="1" x14ac:dyDescent="0.2">
      <c r="A88" s="103"/>
      <c r="B88" s="103"/>
      <c r="E88" s="125">
        <f>E87</f>
        <v>48.7</v>
      </c>
      <c r="J88" s="125">
        <v>49</v>
      </c>
      <c r="K88" s="291">
        <v>20</v>
      </c>
      <c r="L88" s="125">
        <f>L32</f>
        <v>2</v>
      </c>
      <c r="M88" s="125">
        <f t="shared" ref="M88:N88" si="53">M32</f>
        <v>2.1</v>
      </c>
      <c r="N88" s="125">
        <f t="shared" si="53"/>
        <v>2.1</v>
      </c>
      <c r="U88" s="88">
        <v>49.1</v>
      </c>
      <c r="V88" s="104">
        <v>49.8</v>
      </c>
      <c r="W88" s="104">
        <v>85</v>
      </c>
      <c r="X88" s="125">
        <f>X75</f>
        <v>1.5</v>
      </c>
      <c r="Y88" s="125">
        <f t="shared" ref="Y88:Z88" si="54">Y75</f>
        <v>1.7</v>
      </c>
      <c r="Z88" s="125">
        <f t="shared" si="54"/>
        <v>1.5</v>
      </c>
    </row>
    <row r="89" spans="1:26" s="104" customFormat="1" hidden="1" x14ac:dyDescent="0.2">
      <c r="A89" s="103"/>
      <c r="B89" s="103"/>
      <c r="E89" s="125">
        <v>48.6</v>
      </c>
      <c r="F89" s="125">
        <f>F33</f>
        <v>9.6</v>
      </c>
      <c r="G89" s="125">
        <f t="shared" ref="G89:H89" si="55">G33</f>
        <v>9.6999999999999993</v>
      </c>
      <c r="H89" s="125">
        <f t="shared" si="55"/>
        <v>9.6</v>
      </c>
      <c r="J89" s="125">
        <v>48.9</v>
      </c>
      <c r="K89" s="291">
        <v>20</v>
      </c>
      <c r="L89" s="125">
        <f>L33</f>
        <v>9.6</v>
      </c>
      <c r="M89" s="125">
        <f t="shared" ref="M89:N89" si="56">M33</f>
        <v>9.6999999999999993</v>
      </c>
      <c r="N89" s="125">
        <f t="shared" si="56"/>
        <v>9.6</v>
      </c>
      <c r="U89" s="104">
        <v>48.8</v>
      </c>
      <c r="V89" s="125">
        <v>49.8</v>
      </c>
      <c r="W89" s="104">
        <v>85</v>
      </c>
      <c r="X89" s="125">
        <f>X30</f>
        <v>1.8</v>
      </c>
      <c r="Y89" s="125">
        <f t="shared" ref="Y89:Z89" si="57">Y30</f>
        <v>2</v>
      </c>
      <c r="Z89" s="125">
        <f t="shared" si="57"/>
        <v>1.9</v>
      </c>
    </row>
    <row r="90" spans="1:26" s="104" customFormat="1" hidden="1" x14ac:dyDescent="0.2">
      <c r="A90" s="103"/>
      <c r="B90" s="103"/>
      <c r="E90" s="125">
        <v>48.5</v>
      </c>
      <c r="F90" s="125">
        <f>F34+F35+F36</f>
        <v>10</v>
      </c>
      <c r="G90" s="125">
        <f>G34+G35+G36</f>
        <v>13.6</v>
      </c>
      <c r="H90" s="125">
        <f>H34+H35+H36</f>
        <v>12.8</v>
      </c>
      <c r="J90" s="125">
        <v>48.9</v>
      </c>
      <c r="K90" s="291">
        <v>20</v>
      </c>
      <c r="L90" s="125">
        <f>L34+L35+L36</f>
        <v>10</v>
      </c>
      <c r="M90" s="125">
        <f>M34+M35+M36</f>
        <v>13.6</v>
      </c>
      <c r="N90" s="125">
        <f>N34+N35+N36</f>
        <v>12.8</v>
      </c>
      <c r="U90" s="125">
        <v>48.7</v>
      </c>
      <c r="V90" s="125">
        <v>49.8</v>
      </c>
      <c r="W90" s="104">
        <v>80</v>
      </c>
      <c r="X90" s="125">
        <f>X32</f>
        <v>2</v>
      </c>
      <c r="Y90" s="125">
        <f t="shared" ref="Y90:Z90" si="58">Y32</f>
        <v>2.1</v>
      </c>
      <c r="Z90" s="125">
        <f t="shared" si="58"/>
        <v>2.1</v>
      </c>
    </row>
    <row r="91" spans="1:26" s="104" customFormat="1" hidden="1" x14ac:dyDescent="0.2">
      <c r="A91" s="103"/>
      <c r="B91" s="103"/>
      <c r="E91" s="125">
        <v>48.4</v>
      </c>
      <c r="F91" s="125">
        <f>F37</f>
        <v>4</v>
      </c>
      <c r="G91" s="125">
        <f t="shared" ref="G91:H91" si="59">G37</f>
        <v>5</v>
      </c>
      <c r="H91" s="125">
        <f t="shared" si="59"/>
        <v>4.0999999999999996</v>
      </c>
      <c r="I91" s="81"/>
      <c r="J91" s="125">
        <v>48.9</v>
      </c>
      <c r="K91" s="291">
        <v>25</v>
      </c>
      <c r="L91" s="125">
        <f>L37</f>
        <v>4</v>
      </c>
      <c r="M91" s="125">
        <f t="shared" ref="M91:N91" si="60">M37</f>
        <v>5</v>
      </c>
      <c r="N91" s="125">
        <f t="shared" si="60"/>
        <v>4.0999999999999996</v>
      </c>
      <c r="O91" s="125"/>
      <c r="P91" s="125"/>
      <c r="Q91" s="125"/>
      <c r="U91" s="125">
        <v>48.7</v>
      </c>
      <c r="V91" s="104">
        <v>49.8</v>
      </c>
      <c r="W91" s="104">
        <v>75</v>
      </c>
      <c r="X91" s="125">
        <f>X31</f>
        <v>14.6</v>
      </c>
      <c r="Y91" s="125">
        <f t="shared" ref="Y91:Z91" si="61">Y31</f>
        <v>14.7</v>
      </c>
      <c r="Z91" s="125">
        <f t="shared" si="61"/>
        <v>15.1</v>
      </c>
    </row>
    <row r="92" spans="1:26" s="104" customFormat="1" hidden="1" x14ac:dyDescent="0.2">
      <c r="A92" s="103"/>
      <c r="B92" s="103"/>
      <c r="E92" s="125">
        <v>48.3</v>
      </c>
      <c r="F92" s="125">
        <f>F38+F39+F40+F41</f>
        <v>13.7</v>
      </c>
      <c r="G92" s="125">
        <f>G38+G39+G40+G41</f>
        <v>14.5</v>
      </c>
      <c r="H92" s="125">
        <f>H38+H39+H40+H41</f>
        <v>14.5</v>
      </c>
      <c r="J92" s="125">
        <v>48.9</v>
      </c>
      <c r="K92" s="291">
        <v>25</v>
      </c>
      <c r="L92" s="125">
        <f>L38+L39</f>
        <v>8.4</v>
      </c>
      <c r="M92" s="125">
        <f>M38+M39</f>
        <v>9</v>
      </c>
      <c r="N92" s="125">
        <f>N38+N39</f>
        <v>9.1</v>
      </c>
      <c r="U92" s="104">
        <v>48.6</v>
      </c>
      <c r="V92" s="104">
        <v>49.8</v>
      </c>
      <c r="W92" s="291">
        <v>70</v>
      </c>
      <c r="X92" s="125">
        <f>X33</f>
        <v>9.6</v>
      </c>
      <c r="Y92" s="125">
        <f t="shared" ref="Y92:Z92" si="62">Y33</f>
        <v>9.6999999999999993</v>
      </c>
      <c r="Z92" s="125">
        <f t="shared" si="62"/>
        <v>9.6</v>
      </c>
    </row>
    <row r="93" spans="1:26" s="104" customFormat="1" hidden="1" x14ac:dyDescent="0.2">
      <c r="A93" s="103"/>
      <c r="B93" s="103"/>
      <c r="E93" s="125">
        <v>48.3</v>
      </c>
      <c r="J93" s="104">
        <v>48.9</v>
      </c>
      <c r="K93" s="104">
        <v>30</v>
      </c>
      <c r="L93" s="125">
        <f>L40+L41</f>
        <v>5.3</v>
      </c>
      <c r="M93" s="125">
        <f>M40+M41</f>
        <v>5.5</v>
      </c>
      <c r="N93" s="125">
        <f>N40+N41</f>
        <v>5.4</v>
      </c>
      <c r="U93" s="125">
        <v>48.5</v>
      </c>
      <c r="V93" s="125">
        <v>49.8</v>
      </c>
      <c r="W93" s="291">
        <v>60</v>
      </c>
      <c r="X93" s="125">
        <f>X35</f>
        <v>3.6</v>
      </c>
      <c r="Y93" s="125">
        <f t="shared" ref="Y93:Z93" si="63">Y35</f>
        <v>3.8</v>
      </c>
      <c r="Z93" s="125">
        <f t="shared" si="63"/>
        <v>3.7</v>
      </c>
    </row>
    <row r="94" spans="1:26" s="104" customFormat="1" hidden="1" x14ac:dyDescent="0.2">
      <c r="A94" s="103"/>
      <c r="B94" s="103"/>
      <c r="E94" s="125">
        <v>48.2</v>
      </c>
      <c r="F94" s="125">
        <f>F42+F43+F44+F45+F46</f>
        <v>24.8</v>
      </c>
      <c r="G94" s="125">
        <f>G42+G43+G44+G45+G46</f>
        <v>36.6</v>
      </c>
      <c r="H94" s="125">
        <f>H42+H43+H44+H45+H46</f>
        <v>34.5</v>
      </c>
      <c r="J94" s="104">
        <v>48.9</v>
      </c>
      <c r="K94" s="291">
        <v>30</v>
      </c>
      <c r="L94" s="125">
        <f>L42+L43+L44+L46</f>
        <v>24.7</v>
      </c>
      <c r="M94" s="125">
        <f>M42+M43+M44+M46</f>
        <v>36.1</v>
      </c>
      <c r="N94" s="125">
        <f>N42+N43+N44+N46</f>
        <v>34.200000000000003</v>
      </c>
      <c r="U94" s="125">
        <v>48.4</v>
      </c>
      <c r="V94" s="125">
        <v>49.8</v>
      </c>
      <c r="W94" s="104">
        <v>55</v>
      </c>
      <c r="X94" s="125">
        <f>X37</f>
        <v>4</v>
      </c>
      <c r="Y94" s="125">
        <f t="shared" ref="Y94:Z94" si="64">Y37</f>
        <v>5</v>
      </c>
      <c r="Z94" s="125">
        <f t="shared" si="64"/>
        <v>4.0999999999999996</v>
      </c>
    </row>
    <row r="95" spans="1:26" s="104" customFormat="1" hidden="1" x14ac:dyDescent="0.2">
      <c r="A95" s="103"/>
      <c r="B95" s="103"/>
      <c r="E95" s="125">
        <v>48.2</v>
      </c>
      <c r="J95" s="104">
        <v>48.9</v>
      </c>
      <c r="K95" s="104">
        <v>32</v>
      </c>
      <c r="L95" s="125">
        <f>L45</f>
        <v>0.1</v>
      </c>
      <c r="M95" s="125">
        <f t="shared" ref="M95:N95" si="65">M45</f>
        <v>0.5</v>
      </c>
      <c r="N95" s="125">
        <f t="shared" si="65"/>
        <v>0.3</v>
      </c>
      <c r="O95" s="125"/>
      <c r="P95" s="125"/>
      <c r="Q95" s="125"/>
      <c r="U95" s="125">
        <v>48.3</v>
      </c>
      <c r="V95" s="125">
        <v>49.8</v>
      </c>
      <c r="W95" s="104">
        <v>40</v>
      </c>
      <c r="X95" s="125">
        <f>X38</f>
        <v>2.2999999999999998</v>
      </c>
      <c r="Y95" s="125">
        <f t="shared" ref="Y95:Z95" si="66">Y38</f>
        <v>2.4</v>
      </c>
      <c r="Z95" s="125">
        <f t="shared" si="66"/>
        <v>2.4</v>
      </c>
    </row>
    <row r="96" spans="1:26" s="104" customFormat="1" hidden="1" x14ac:dyDescent="0.2">
      <c r="A96" s="103"/>
      <c r="B96" s="103"/>
      <c r="E96" s="125">
        <v>48.1</v>
      </c>
      <c r="F96" s="125">
        <f>F47+F48+F49+F50</f>
        <v>40.6</v>
      </c>
      <c r="G96" s="125">
        <f>G47+G48+G49+G50</f>
        <v>53.9</v>
      </c>
      <c r="H96" s="125">
        <f>H47+H48+H49+H50</f>
        <v>51.2</v>
      </c>
      <c r="I96" s="81">
        <f>L96+L97</f>
        <v>47.5</v>
      </c>
      <c r="J96" s="104">
        <v>48.9</v>
      </c>
      <c r="K96" s="291">
        <v>32</v>
      </c>
      <c r="L96" s="125">
        <f>L47+L48+L49+L50</f>
        <v>40.6</v>
      </c>
      <c r="M96" s="125">
        <f>M47+M48+M49+M50</f>
        <v>53.9</v>
      </c>
      <c r="N96" s="125">
        <f>N47+N48+N49+N50</f>
        <v>51.2</v>
      </c>
      <c r="U96" s="125">
        <v>48.3</v>
      </c>
      <c r="V96" s="125">
        <v>49.8</v>
      </c>
      <c r="W96" s="104">
        <v>45</v>
      </c>
      <c r="X96" s="125">
        <f>X40+X41</f>
        <v>5.3</v>
      </c>
      <c r="Y96" s="125">
        <f>Y40+Y41</f>
        <v>5.5</v>
      </c>
      <c r="Z96" s="125">
        <f>Z40+Z41</f>
        <v>5.4</v>
      </c>
    </row>
    <row r="97" spans="1:26" s="104" customFormat="1" hidden="1" x14ac:dyDescent="0.2">
      <c r="A97" s="103"/>
      <c r="B97" s="103"/>
      <c r="E97" s="125">
        <v>48</v>
      </c>
      <c r="F97" s="125">
        <f>F51+F52</f>
        <v>10.7</v>
      </c>
      <c r="G97" s="125">
        <f>G51+G52</f>
        <v>8.6</v>
      </c>
      <c r="H97" s="125">
        <f>H51+H52</f>
        <v>6.8</v>
      </c>
      <c r="J97" s="104">
        <v>48.9</v>
      </c>
      <c r="K97" s="291">
        <v>32</v>
      </c>
      <c r="L97" s="125">
        <f>L52</f>
        <v>6.9</v>
      </c>
      <c r="M97" s="125">
        <f t="shared" ref="M97:N97" si="67">M52</f>
        <v>4.3</v>
      </c>
      <c r="N97" s="125">
        <f t="shared" si="67"/>
        <v>2.2999999999999998</v>
      </c>
      <c r="U97" s="125">
        <v>48.2</v>
      </c>
      <c r="V97" s="104">
        <v>49.8</v>
      </c>
      <c r="W97" s="104">
        <v>40</v>
      </c>
      <c r="X97" s="125">
        <f>X43</f>
        <v>15.8</v>
      </c>
      <c r="Y97" s="125">
        <f t="shared" ref="Y97:Z97" si="68">Y43</f>
        <v>21.8</v>
      </c>
      <c r="Z97" s="125">
        <f t="shared" si="68"/>
        <v>21</v>
      </c>
    </row>
    <row r="98" spans="1:26" s="104" customFormat="1" hidden="1" x14ac:dyDescent="0.2">
      <c r="A98" s="103"/>
      <c r="B98" s="103"/>
      <c r="E98" s="125">
        <v>48</v>
      </c>
      <c r="J98" s="104">
        <v>48.9</v>
      </c>
      <c r="K98" s="104">
        <v>35</v>
      </c>
      <c r="L98" s="125">
        <f>L51</f>
        <v>3.8</v>
      </c>
      <c r="M98" s="125">
        <f t="shared" ref="M98:N98" si="69">M51</f>
        <v>4.3</v>
      </c>
      <c r="N98" s="125">
        <f t="shared" si="69"/>
        <v>4.5</v>
      </c>
      <c r="U98" s="125">
        <v>48.2</v>
      </c>
      <c r="V98" s="104">
        <v>49.8</v>
      </c>
      <c r="W98" s="291">
        <v>35</v>
      </c>
      <c r="X98" s="125">
        <f>X42</f>
        <v>1.1000000000000001</v>
      </c>
      <c r="Y98" s="125">
        <f t="shared" ref="Y98:Z98" si="70">Y42</f>
        <v>1.2</v>
      </c>
      <c r="Z98" s="125">
        <f t="shared" si="70"/>
        <v>1.1000000000000001</v>
      </c>
    </row>
    <row r="99" spans="1:26" s="104" customFormat="1" hidden="1" x14ac:dyDescent="0.2">
      <c r="A99" s="103"/>
      <c r="B99" s="103"/>
      <c r="E99" s="125">
        <v>47.9</v>
      </c>
      <c r="F99" s="125">
        <f>F53+F54</f>
        <v>13.6</v>
      </c>
      <c r="G99" s="125">
        <f>G53+G54</f>
        <v>17</v>
      </c>
      <c r="H99" s="125">
        <f>H53+H54</f>
        <v>13.6</v>
      </c>
      <c r="J99" s="125">
        <v>48.8</v>
      </c>
      <c r="K99" s="291">
        <v>35</v>
      </c>
      <c r="L99" s="125">
        <f>L53+L54</f>
        <v>13.6</v>
      </c>
      <c r="M99" s="125">
        <f>M53+M54</f>
        <v>17</v>
      </c>
      <c r="N99" s="125">
        <f>N53+N54</f>
        <v>13.6</v>
      </c>
      <c r="O99" s="125"/>
      <c r="U99" s="125">
        <v>48.1</v>
      </c>
      <c r="V99" s="104">
        <v>49.8</v>
      </c>
      <c r="W99" s="104">
        <v>35</v>
      </c>
      <c r="X99" s="125">
        <f>X47</f>
        <v>12.1</v>
      </c>
      <c r="Y99" s="125">
        <f t="shared" ref="Y99:Z99" si="71">Y47</f>
        <v>24.4</v>
      </c>
      <c r="Z99" s="125">
        <f t="shared" si="71"/>
        <v>25.1</v>
      </c>
    </row>
    <row r="100" spans="1:26" s="104" customFormat="1" hidden="1" x14ac:dyDescent="0.2">
      <c r="A100" s="103"/>
      <c r="B100" s="103"/>
      <c r="E100" s="125">
        <v>47.8</v>
      </c>
      <c r="F100" s="125">
        <f>F55</f>
        <v>3.8</v>
      </c>
      <c r="G100" s="125">
        <f t="shared" ref="G100:H100" si="72">G55</f>
        <v>5.2</v>
      </c>
      <c r="H100" s="125">
        <f t="shared" si="72"/>
        <v>4.9000000000000004</v>
      </c>
      <c r="J100" s="125">
        <v>48.8</v>
      </c>
      <c r="K100" s="291">
        <v>35</v>
      </c>
      <c r="L100" s="125">
        <f>L55</f>
        <v>3.8</v>
      </c>
      <c r="M100" s="125">
        <f t="shared" ref="M100:N100" si="73">M55</f>
        <v>5.2</v>
      </c>
      <c r="N100" s="125">
        <f t="shared" si="73"/>
        <v>4.9000000000000004</v>
      </c>
      <c r="U100" s="125">
        <v>48.1</v>
      </c>
      <c r="V100" s="104">
        <v>49.8</v>
      </c>
      <c r="W100" s="291">
        <v>30</v>
      </c>
      <c r="X100" s="125">
        <f>X48</f>
        <v>15.4</v>
      </c>
      <c r="Y100" s="125">
        <f t="shared" ref="Y100:Z100" si="74">Y48</f>
        <v>14.9</v>
      </c>
      <c r="Z100" s="125">
        <f t="shared" si="74"/>
        <v>11.3</v>
      </c>
    </row>
    <row r="101" spans="1:26" s="104" customFormat="1" hidden="1" x14ac:dyDescent="0.2">
      <c r="A101" s="103"/>
      <c r="B101" s="103"/>
      <c r="E101" s="125">
        <v>47.5</v>
      </c>
      <c r="F101" s="125">
        <f>F56+F57</f>
        <v>15.1</v>
      </c>
      <c r="G101" s="125">
        <f>G56+G57</f>
        <v>19.100000000000001</v>
      </c>
      <c r="H101" s="125">
        <f>H56+H57</f>
        <v>19.600000000000001</v>
      </c>
      <c r="J101" s="125">
        <v>48.8</v>
      </c>
      <c r="K101" s="104">
        <v>45</v>
      </c>
      <c r="L101" s="125">
        <f>L56</f>
        <v>8.9</v>
      </c>
      <c r="M101" s="125">
        <f t="shared" ref="M101:N101" si="75">M56</f>
        <v>12.1</v>
      </c>
      <c r="N101" s="125">
        <f t="shared" si="75"/>
        <v>12.5</v>
      </c>
      <c r="U101" s="125">
        <v>48.1</v>
      </c>
      <c r="V101" s="104">
        <v>49.8</v>
      </c>
      <c r="W101" s="104">
        <v>25</v>
      </c>
      <c r="X101" s="125">
        <f>X49+X50</f>
        <v>12</v>
      </c>
      <c r="Y101" s="125">
        <f>Y49+Y50</f>
        <v>14</v>
      </c>
      <c r="Z101" s="125">
        <f>Z49+Z50</f>
        <v>13.8</v>
      </c>
    </row>
    <row r="102" spans="1:26" s="104" customFormat="1" hidden="1" x14ac:dyDescent="0.2">
      <c r="A102" s="103"/>
      <c r="B102" s="103"/>
      <c r="E102" s="125">
        <v>47.5</v>
      </c>
      <c r="J102" s="125">
        <v>48.8</v>
      </c>
      <c r="K102" s="104">
        <v>48</v>
      </c>
      <c r="L102" s="125">
        <f>L57</f>
        <v>6.2</v>
      </c>
      <c r="M102" s="125">
        <f t="shared" ref="M102:N102" si="76">M57</f>
        <v>7</v>
      </c>
      <c r="N102" s="125">
        <f t="shared" si="76"/>
        <v>7.1</v>
      </c>
      <c r="U102" s="125">
        <v>48</v>
      </c>
      <c r="V102" s="104">
        <v>49.8</v>
      </c>
      <c r="W102" s="291">
        <v>15</v>
      </c>
      <c r="X102" s="125">
        <f>X52</f>
        <v>6.9</v>
      </c>
      <c r="Y102" s="125">
        <f t="shared" ref="Y102:Z102" si="77">Y52</f>
        <v>4.3</v>
      </c>
      <c r="Z102" s="125">
        <f t="shared" si="77"/>
        <v>2.2999999999999998</v>
      </c>
    </row>
    <row r="103" spans="1:26" s="104" customFormat="1" hidden="1" x14ac:dyDescent="0.2">
      <c r="A103" s="103"/>
      <c r="B103" s="103"/>
      <c r="D103" s="125"/>
      <c r="E103" s="104">
        <v>47.3</v>
      </c>
      <c r="F103" s="125">
        <f>F58</f>
        <v>10.7</v>
      </c>
      <c r="G103" s="125">
        <f t="shared" ref="G103:H103" si="78">G58</f>
        <v>12.9</v>
      </c>
      <c r="H103" s="125">
        <f t="shared" si="78"/>
        <v>12.8</v>
      </c>
      <c r="J103" s="125">
        <f>J61</f>
        <v>48.7</v>
      </c>
      <c r="K103" s="291">
        <v>50</v>
      </c>
      <c r="L103" s="125">
        <f>L58</f>
        <v>10.7</v>
      </c>
      <c r="M103" s="125">
        <f t="shared" ref="M103:N103" si="79">M58</f>
        <v>12.9</v>
      </c>
      <c r="N103" s="125">
        <f t="shared" si="79"/>
        <v>12.8</v>
      </c>
      <c r="P103" s="107"/>
      <c r="U103" s="125">
        <v>47.9</v>
      </c>
      <c r="V103" s="104">
        <v>49.8</v>
      </c>
      <c r="W103" s="291">
        <v>15</v>
      </c>
      <c r="X103" s="125">
        <f>X53+X54</f>
        <v>13.6</v>
      </c>
      <c r="Y103" s="125">
        <f>Y53+Y54</f>
        <v>17</v>
      </c>
      <c r="Z103" s="125">
        <f>Z53+Z54</f>
        <v>13.6</v>
      </c>
    </row>
    <row r="104" spans="1:26" s="104" customFormat="1" hidden="1" x14ac:dyDescent="0.2">
      <c r="A104" s="103"/>
      <c r="B104" s="103"/>
      <c r="D104" s="80"/>
      <c r="E104" s="125">
        <v>46.8</v>
      </c>
      <c r="F104" s="125">
        <f>F59</f>
        <v>11.4</v>
      </c>
      <c r="G104" s="125">
        <f t="shared" ref="G104:H104" si="80">G59</f>
        <v>13.5</v>
      </c>
      <c r="H104" s="125">
        <f t="shared" si="80"/>
        <v>14.9</v>
      </c>
      <c r="J104" s="125">
        <v>48.7</v>
      </c>
      <c r="K104" s="104">
        <v>55</v>
      </c>
      <c r="L104" s="125">
        <f>L59</f>
        <v>11.4</v>
      </c>
      <c r="M104" s="125">
        <f t="shared" ref="M104:N104" si="81">M59</f>
        <v>13.5</v>
      </c>
      <c r="N104" s="125">
        <f t="shared" si="81"/>
        <v>14.9</v>
      </c>
      <c r="U104" s="125">
        <v>47.8</v>
      </c>
      <c r="V104" s="125">
        <v>49.7</v>
      </c>
      <c r="W104" s="104">
        <v>40</v>
      </c>
      <c r="X104" s="125">
        <f>X55</f>
        <v>3.8</v>
      </c>
      <c r="Y104" s="125">
        <f t="shared" ref="Y104:Z104" si="82">Y55</f>
        <v>5.2</v>
      </c>
      <c r="Z104" s="125">
        <f t="shared" si="82"/>
        <v>4.9000000000000004</v>
      </c>
    </row>
    <row r="105" spans="1:26" s="107" customFormat="1" hidden="1" x14ac:dyDescent="0.2">
      <c r="A105" s="106"/>
      <c r="B105" s="106"/>
      <c r="E105" s="125">
        <v>46.7</v>
      </c>
      <c r="F105" s="125">
        <f>F60+F61+F62</f>
        <v>32.9</v>
      </c>
      <c r="G105" s="125">
        <f>G60+G61+G62</f>
        <v>34.700000000000003</v>
      </c>
      <c r="H105" s="125">
        <f>H60+H61+H62</f>
        <v>36.200000000000003</v>
      </c>
      <c r="I105" s="104"/>
      <c r="J105" s="125">
        <v>48.7</v>
      </c>
      <c r="K105" s="104">
        <v>60</v>
      </c>
      <c r="L105" s="125">
        <f>L61</f>
        <v>8.4</v>
      </c>
      <c r="M105" s="125">
        <f t="shared" ref="M105:N105" si="83">M61</f>
        <v>9.9</v>
      </c>
      <c r="N105" s="125">
        <f t="shared" si="83"/>
        <v>11</v>
      </c>
      <c r="O105" s="104"/>
      <c r="U105" s="125">
        <v>47.5</v>
      </c>
      <c r="V105" s="125">
        <v>49.7</v>
      </c>
      <c r="W105" s="291">
        <v>40</v>
      </c>
      <c r="X105" s="125">
        <f>X56</f>
        <v>8.9</v>
      </c>
      <c r="Y105" s="125">
        <f t="shared" ref="Y105:Z105" si="84">Y56</f>
        <v>12.1</v>
      </c>
      <c r="Z105" s="125">
        <f t="shared" si="84"/>
        <v>12.5</v>
      </c>
    </row>
    <row r="106" spans="1:26" s="104" customFormat="1" hidden="1" x14ac:dyDescent="0.2">
      <c r="A106" s="103"/>
      <c r="B106" s="103"/>
      <c r="E106" s="125">
        <v>46.7</v>
      </c>
      <c r="J106" s="125">
        <v>48.7</v>
      </c>
      <c r="K106" s="104">
        <v>65</v>
      </c>
      <c r="L106" s="125">
        <f>L60+L62</f>
        <v>24.5</v>
      </c>
      <c r="M106" s="125">
        <f>M60+M62</f>
        <v>24.8</v>
      </c>
      <c r="N106" s="125">
        <f>N60+N62</f>
        <v>25.2</v>
      </c>
      <c r="O106" s="107"/>
      <c r="U106" s="125">
        <v>47.3</v>
      </c>
      <c r="V106" s="104">
        <v>49.7</v>
      </c>
      <c r="W106" s="104">
        <v>20</v>
      </c>
      <c r="X106" s="125">
        <f>X58</f>
        <v>10.7</v>
      </c>
      <c r="Y106" s="125">
        <f t="shared" ref="Y106:Z106" si="85">Y58</f>
        <v>12.9</v>
      </c>
      <c r="Z106" s="125">
        <f t="shared" si="85"/>
        <v>12.8</v>
      </c>
    </row>
    <row r="107" spans="1:26" s="104" customFormat="1" hidden="1" x14ac:dyDescent="0.2">
      <c r="A107" s="103"/>
      <c r="B107" s="103"/>
      <c r="E107" s="292" t="s">
        <v>2</v>
      </c>
      <c r="F107" s="81">
        <f>SUM(F84:F105)</f>
        <v>225.8</v>
      </c>
      <c r="G107" s="81">
        <f t="shared" ref="G107:H107" si="86">SUM(G84:G105)</f>
        <v>271.39999999999998</v>
      </c>
      <c r="H107" s="81">
        <f t="shared" si="86"/>
        <v>262.5</v>
      </c>
      <c r="L107" s="81">
        <f>SUM(L84:L106)</f>
        <v>225.8</v>
      </c>
      <c r="M107" s="81">
        <f t="shared" ref="M107:N107" si="87">SUM(M84:M106)</f>
        <v>271.39999999999998</v>
      </c>
      <c r="N107" s="81">
        <f t="shared" si="87"/>
        <v>262.5</v>
      </c>
      <c r="O107" s="107"/>
      <c r="U107" s="125">
        <v>46.8</v>
      </c>
      <c r="V107" s="125">
        <v>49.7</v>
      </c>
      <c r="W107" s="291">
        <v>15</v>
      </c>
      <c r="X107" s="125">
        <f>X59</f>
        <v>11.4</v>
      </c>
      <c r="Y107" s="125">
        <f t="shared" ref="Y107:Z107" si="88">Y59</f>
        <v>13.5</v>
      </c>
      <c r="Z107" s="125">
        <f t="shared" si="88"/>
        <v>14.9</v>
      </c>
    </row>
    <row r="108" spans="1:26" s="104" customFormat="1" hidden="1" x14ac:dyDescent="0.2">
      <c r="A108" s="103"/>
      <c r="B108" s="103"/>
      <c r="E108" s="292" t="s">
        <v>454</v>
      </c>
      <c r="F108" s="81">
        <f>SUM(F82:F105)</f>
        <v>255.4</v>
      </c>
      <c r="G108" s="81">
        <f t="shared" ref="G108:H108" si="89">SUM(G82:G105)</f>
        <v>309.5</v>
      </c>
      <c r="H108" s="81">
        <f t="shared" si="89"/>
        <v>297.39999999999998</v>
      </c>
      <c r="I108" s="107"/>
      <c r="J108" s="107"/>
      <c r="K108" s="107"/>
      <c r="L108" s="108">
        <f>L79-L107</f>
        <v>0</v>
      </c>
      <c r="M108" s="108">
        <f t="shared" ref="M108:N108" si="90">M79-M107</f>
        <v>0</v>
      </c>
      <c r="N108" s="108">
        <f t="shared" si="90"/>
        <v>0</v>
      </c>
      <c r="U108" s="125">
        <v>46.7</v>
      </c>
      <c r="V108" s="125">
        <v>49.7</v>
      </c>
      <c r="W108" s="291">
        <v>15</v>
      </c>
      <c r="X108" s="125">
        <f>X60</f>
        <v>6.5</v>
      </c>
      <c r="Y108" s="125">
        <f t="shared" ref="Y108:Z108" si="91">Y60</f>
        <v>6.7</v>
      </c>
      <c r="Z108" s="125">
        <f t="shared" si="91"/>
        <v>6.7</v>
      </c>
    </row>
    <row r="109" spans="1:26" s="104" customFormat="1" hidden="1" x14ac:dyDescent="0.2">
      <c r="A109" s="103"/>
      <c r="B109" s="103"/>
      <c r="F109" s="108">
        <f>F79-F108</f>
        <v>0</v>
      </c>
      <c r="G109" s="108">
        <f t="shared" ref="G109:H109" si="92">G79-G108</f>
        <v>0</v>
      </c>
      <c r="H109" s="108">
        <f t="shared" si="92"/>
        <v>0</v>
      </c>
      <c r="L109" s="125">
        <f>F108-F82</f>
        <v>225.8</v>
      </c>
      <c r="M109" s="125">
        <f t="shared" ref="M109:N109" si="93">G108-G82</f>
        <v>271.39999999999998</v>
      </c>
      <c r="N109" s="125">
        <f t="shared" si="93"/>
        <v>262.5</v>
      </c>
      <c r="U109" s="125">
        <v>46.7</v>
      </c>
      <c r="V109" s="125">
        <v>49.7</v>
      </c>
      <c r="W109" s="104">
        <v>10</v>
      </c>
      <c r="X109" s="125">
        <f>X61+X62</f>
        <v>11.2</v>
      </c>
      <c r="Y109" s="125">
        <f>Y61+Y62</f>
        <v>12.8</v>
      </c>
      <c r="Z109" s="125">
        <f>Z61+Z62</f>
        <v>14.2</v>
      </c>
    </row>
    <row r="110" spans="1:26" s="104" customFormat="1" hidden="1" x14ac:dyDescent="0.2">
      <c r="A110" s="103"/>
      <c r="B110" s="103"/>
      <c r="U110" s="293"/>
      <c r="V110" s="107"/>
      <c r="W110" s="107"/>
      <c r="X110" s="81">
        <f>SUM(X84:X109)</f>
        <v>197.6</v>
      </c>
      <c r="Y110" s="81">
        <f t="shared" ref="Y110:Z110" si="94">SUM(Y84:Y109)</f>
        <v>238.5</v>
      </c>
      <c r="Z110" s="81">
        <f t="shared" si="94"/>
        <v>227.9</v>
      </c>
    </row>
    <row r="111" spans="1:26" s="104" customFormat="1" hidden="1" x14ac:dyDescent="0.2">
      <c r="A111" s="103"/>
      <c r="B111" s="103"/>
      <c r="G111" s="125"/>
      <c r="H111" s="125"/>
      <c r="U111" s="125"/>
      <c r="X111" s="108">
        <f>X79-X110</f>
        <v>0</v>
      </c>
      <c r="Y111" s="108">
        <f t="shared" ref="Y111:Z111" si="95">Y79-Y110</f>
        <v>0</v>
      </c>
      <c r="Z111" s="108">
        <f t="shared" si="95"/>
        <v>0</v>
      </c>
    </row>
    <row r="112" spans="1:26" s="104" customFormat="1" hidden="1" x14ac:dyDescent="0.2">
      <c r="A112" s="103"/>
      <c r="B112" s="103"/>
      <c r="D112" s="84" t="s">
        <v>53</v>
      </c>
      <c r="F112" s="125">
        <f>F13+F14+F49+F52+F50</f>
        <v>29.4</v>
      </c>
      <c r="G112" s="125">
        <f>G13+G14+G49+G52+G50</f>
        <v>35.700000000000003</v>
      </c>
      <c r="H112" s="125">
        <f>H13+H14+H49+H52+H50</f>
        <v>31.7</v>
      </c>
    </row>
    <row r="113" spans="1:8" s="104" customFormat="1" hidden="1" x14ac:dyDescent="0.2">
      <c r="A113" s="103"/>
      <c r="B113" s="103"/>
      <c r="D113" s="84"/>
      <c r="F113" s="125"/>
      <c r="G113" s="125"/>
      <c r="H113" s="125"/>
    </row>
    <row r="114" spans="1:8" s="104" customFormat="1" hidden="1" x14ac:dyDescent="0.2">
      <c r="A114" s="103"/>
      <c r="B114" s="103"/>
      <c r="D114" s="84"/>
      <c r="F114" s="125">
        <f>F112-F113</f>
        <v>29.4</v>
      </c>
      <c r="G114" s="125">
        <f t="shared" ref="G114:H114" si="96">G112-G113</f>
        <v>35.700000000000003</v>
      </c>
      <c r="H114" s="125">
        <f t="shared" si="96"/>
        <v>31.7</v>
      </c>
    </row>
    <row r="115" spans="1:8" s="104" customFormat="1" hidden="1" x14ac:dyDescent="0.2">
      <c r="A115" s="103"/>
      <c r="B115" s="103"/>
      <c r="D115" s="294" t="s">
        <v>276</v>
      </c>
      <c r="F115" s="125">
        <f>F51+F59+F47+F48+F55+F61</f>
        <v>54.9</v>
      </c>
      <c r="G115" s="125">
        <f>G51+G59+G47+G48+G55+G61</f>
        <v>72.2</v>
      </c>
      <c r="H115" s="125">
        <f>H51+H59+H47+H48+H55+H61</f>
        <v>71.7</v>
      </c>
    </row>
    <row r="116" spans="1:8" hidden="1" x14ac:dyDescent="0.2"/>
    <row r="117" spans="1:8" hidden="1" x14ac:dyDescent="0.2"/>
    <row r="118" spans="1:8" s="104" customFormat="1" hidden="1" x14ac:dyDescent="0.2">
      <c r="A118" s="103"/>
      <c r="B118" s="103"/>
      <c r="D118" s="294" t="s">
        <v>51</v>
      </c>
      <c r="F118" s="125">
        <f>F11+F43+F44</f>
        <v>25.3</v>
      </c>
      <c r="G118" s="125">
        <f>G11+G43+G44</f>
        <v>36.5</v>
      </c>
      <c r="H118" s="125">
        <f>H11+H43+H44</f>
        <v>34.9</v>
      </c>
    </row>
    <row r="119" spans="1:8" s="104" customFormat="1" hidden="1" x14ac:dyDescent="0.2">
      <c r="A119" s="103"/>
      <c r="B119" s="103"/>
      <c r="D119" s="294" t="s">
        <v>50</v>
      </c>
      <c r="F119" s="125">
        <f>F12+F58</f>
        <v>12.8</v>
      </c>
      <c r="G119" s="125">
        <f t="shared" ref="G119:H119" si="97">G12+G58</f>
        <v>15.5</v>
      </c>
      <c r="H119" s="125">
        <f t="shared" si="97"/>
        <v>15.1</v>
      </c>
    </row>
    <row r="120" spans="1:8" s="104" customFormat="1" hidden="1" x14ac:dyDescent="0.2">
      <c r="A120" s="103"/>
      <c r="B120" s="103"/>
    </row>
    <row r="121" spans="1:8" s="104" customFormat="1" hidden="1" x14ac:dyDescent="0.2">
      <c r="A121" s="103"/>
      <c r="B121" s="103"/>
    </row>
    <row r="122" spans="1:8" s="104" customFormat="1" x14ac:dyDescent="0.2">
      <c r="A122" s="103"/>
      <c r="B122" s="103"/>
    </row>
    <row r="123" spans="1:8" s="104" customFormat="1" x14ac:dyDescent="0.2">
      <c r="A123" s="103"/>
      <c r="B123" s="103"/>
    </row>
    <row r="124" spans="1:8" s="104" customFormat="1" x14ac:dyDescent="0.2">
      <c r="A124" s="103"/>
      <c r="B124" s="103"/>
    </row>
    <row r="125" spans="1:8" s="104" customFormat="1" x14ac:dyDescent="0.2">
      <c r="A125" s="103"/>
      <c r="B125" s="103"/>
    </row>
    <row r="126" spans="1:8" s="104" customFormat="1" x14ac:dyDescent="0.2">
      <c r="A126" s="103"/>
      <c r="B126" s="103"/>
    </row>
    <row r="127" spans="1:8" s="104" customFormat="1" x14ac:dyDescent="0.2">
      <c r="A127" s="103"/>
      <c r="B127" s="103"/>
    </row>
    <row r="128" spans="1:8" s="104" customFormat="1" x14ac:dyDescent="0.2">
      <c r="A128" s="103"/>
      <c r="B128" s="103"/>
    </row>
    <row r="129" spans="1:2" s="104" customFormat="1" x14ac:dyDescent="0.2">
      <c r="A129" s="103"/>
      <c r="B129" s="103"/>
    </row>
    <row r="130" spans="1:2" s="104" customFormat="1" x14ac:dyDescent="0.2">
      <c r="A130" s="103"/>
      <c r="B130" s="103"/>
    </row>
    <row r="131" spans="1:2" s="104" customFormat="1" x14ac:dyDescent="0.2">
      <c r="A131" s="103"/>
      <c r="B131" s="103"/>
    </row>
    <row r="132" spans="1:2" s="104" customFormat="1" x14ac:dyDescent="0.2">
      <c r="A132" s="103"/>
      <c r="B132" s="103"/>
    </row>
    <row r="133" spans="1:2" s="104" customFormat="1" x14ac:dyDescent="0.2">
      <c r="A133" s="103"/>
      <c r="B133" s="103"/>
    </row>
    <row r="134" spans="1:2" s="104" customFormat="1" x14ac:dyDescent="0.2">
      <c r="A134" s="103"/>
      <c r="B134" s="103"/>
    </row>
    <row r="135" spans="1:2" s="104" customFormat="1" x14ac:dyDescent="0.2">
      <c r="A135" s="103"/>
      <c r="B135" s="103"/>
    </row>
    <row r="136" spans="1:2" s="104" customFormat="1" x14ac:dyDescent="0.2">
      <c r="A136" s="103"/>
      <c r="B136" s="103"/>
    </row>
    <row r="137" spans="1:2" s="104" customFormat="1" x14ac:dyDescent="0.2">
      <c r="A137" s="103"/>
      <c r="B137" s="103"/>
    </row>
    <row r="138" spans="1:2" s="104" customFormat="1" x14ac:dyDescent="0.2">
      <c r="A138" s="103"/>
      <c r="B138" s="103"/>
    </row>
    <row r="139" spans="1:2" s="104" customFormat="1" x14ac:dyDescent="0.2">
      <c r="A139" s="103"/>
      <c r="B139" s="103"/>
    </row>
    <row r="140" spans="1:2" s="104" customFormat="1" x14ac:dyDescent="0.2">
      <c r="A140" s="103"/>
      <c r="B140" s="103"/>
    </row>
    <row r="141" spans="1:2" s="104" customFormat="1" x14ac:dyDescent="0.2">
      <c r="A141" s="103"/>
      <c r="B141" s="103"/>
    </row>
  </sheetData>
  <mergeCells count="19">
    <mergeCell ref="O7:T7"/>
    <mergeCell ref="F8:H8"/>
    <mergeCell ref="L8:N8"/>
    <mergeCell ref="D8:E8"/>
    <mergeCell ref="J8:K8"/>
    <mergeCell ref="P8:Q8"/>
    <mergeCell ref="V8:W8"/>
    <mergeCell ref="A10:X10"/>
    <mergeCell ref="A7:A9"/>
    <mergeCell ref="B7:B9"/>
    <mergeCell ref="C8:C9"/>
    <mergeCell ref="I8:I9"/>
    <mergeCell ref="O8:O9"/>
    <mergeCell ref="U8:U9"/>
    <mergeCell ref="R8:T8"/>
    <mergeCell ref="X8:Z8"/>
    <mergeCell ref="U7:Z7"/>
    <mergeCell ref="C7:H7"/>
    <mergeCell ref="I7:N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BreakPreview" zoomScaleNormal="100" zoomScaleSheetLayoutView="100" workbookViewId="0">
      <pane xSplit="2" ySplit="9" topLeftCell="C55" activePane="bottomRight" state="frozen"/>
      <selection pane="topRight" activeCell="C1" sqref="C1"/>
      <selection pane="bottomLeft" activeCell="A10" sqref="A10"/>
      <selection pane="bottomRight" activeCell="B64" sqref="B64"/>
    </sheetView>
  </sheetViews>
  <sheetFormatPr defaultRowHeight="12.75" x14ac:dyDescent="0.2"/>
  <cols>
    <col min="1" max="1" width="10.5703125" style="131" customWidth="1"/>
    <col min="2" max="2" width="16.140625" style="131" customWidth="1"/>
    <col min="3" max="3" width="4.5703125" style="272" customWidth="1"/>
    <col min="4" max="4" width="4.7109375" style="272" customWidth="1"/>
    <col min="5" max="5" width="4" style="272" customWidth="1"/>
    <col min="6" max="8" width="5.7109375" style="272" customWidth="1"/>
    <col min="9" max="9" width="4.140625" style="272" customWidth="1"/>
    <col min="10" max="10" width="5" style="272" customWidth="1"/>
    <col min="11" max="11" width="3.85546875" style="272" customWidth="1"/>
    <col min="12" max="14" width="5.7109375" style="272" customWidth="1"/>
    <col min="15" max="15" width="4.140625" style="272" customWidth="1"/>
    <col min="16" max="16" width="4.28515625" style="272" customWidth="1"/>
    <col min="17" max="17" width="3.85546875" style="272" customWidth="1"/>
    <col min="18" max="20" width="5.7109375" style="272" customWidth="1"/>
    <col min="21" max="21" width="4" style="272" customWidth="1"/>
    <col min="22" max="23" width="4.28515625" style="272" customWidth="1"/>
    <col min="24" max="26" width="5.7109375" style="272" customWidth="1"/>
    <col min="27" max="16384" width="9.140625" style="131"/>
  </cols>
  <sheetData>
    <row r="1" spans="1:26" ht="12.75" customHeight="1" x14ac:dyDescent="0.2">
      <c r="U1" s="135" t="str">
        <f>'ВЭС, ВПМЭС'!U1</f>
        <v>Приложение №71</v>
      </c>
    </row>
    <row r="2" spans="1:26" ht="12.75" customHeight="1" x14ac:dyDescent="0.2">
      <c r="U2" s="135" t="str">
        <f>'ВЭС, ВПМЭС'!U2</f>
        <v>к приказу Минэнерго России</v>
      </c>
    </row>
    <row r="3" spans="1:26" ht="12" customHeight="1" x14ac:dyDescent="0.2">
      <c r="U3" s="135" t="str">
        <f>'ВЭС, ВПМЭС'!U3</f>
        <v>от 23 июля 2012 г. № 340</v>
      </c>
    </row>
    <row r="4" spans="1:26" ht="12.75" customHeight="1" x14ac:dyDescent="0.2">
      <c r="I4" s="272" t="str">
        <f>'ВЭС, ВПМЭС'!I5</f>
        <v>Настройка АЧР</v>
      </c>
      <c r="U4" s="135"/>
    </row>
    <row r="6" spans="1:26" x14ac:dyDescent="0.2">
      <c r="A6" s="360" t="s">
        <v>0</v>
      </c>
      <c r="B6" s="360" t="s">
        <v>1</v>
      </c>
      <c r="C6" s="356" t="s">
        <v>2</v>
      </c>
      <c r="D6" s="357"/>
      <c r="E6" s="357"/>
      <c r="F6" s="357"/>
      <c r="G6" s="357"/>
      <c r="H6" s="358"/>
      <c r="I6" s="356" t="s">
        <v>3</v>
      </c>
      <c r="J6" s="357"/>
      <c r="K6" s="357"/>
      <c r="L6" s="357"/>
      <c r="M6" s="357"/>
      <c r="N6" s="358"/>
      <c r="O6" s="356" t="s">
        <v>4</v>
      </c>
      <c r="P6" s="357"/>
      <c r="Q6" s="357"/>
      <c r="R6" s="357"/>
      <c r="S6" s="357"/>
      <c r="T6" s="358"/>
      <c r="U6" s="308" t="s">
        <v>5</v>
      </c>
      <c r="V6" s="308"/>
      <c r="W6" s="308"/>
      <c r="X6" s="308"/>
      <c r="Y6" s="308"/>
      <c r="Z6" s="308"/>
    </row>
    <row r="7" spans="1:26" ht="34.5" customHeight="1" x14ac:dyDescent="0.2">
      <c r="A7" s="360"/>
      <c r="B7" s="360"/>
      <c r="C7" s="350" t="s">
        <v>347</v>
      </c>
      <c r="D7" s="346" t="str">
        <f>'ВЭС, ВПМЭС'!D8:E8</f>
        <v>уставки</v>
      </c>
      <c r="E7" s="347"/>
      <c r="F7" s="353" t="s">
        <v>9</v>
      </c>
      <c r="G7" s="354"/>
      <c r="H7" s="355"/>
      <c r="I7" s="350" t="s">
        <v>348</v>
      </c>
      <c r="J7" s="346" t="str">
        <f>D7</f>
        <v>уставки</v>
      </c>
      <c r="K7" s="347"/>
      <c r="L7" s="353" t="s">
        <v>9</v>
      </c>
      <c r="M7" s="354"/>
      <c r="N7" s="355"/>
      <c r="O7" s="350" t="s">
        <v>6</v>
      </c>
      <c r="P7" s="346" t="str">
        <f>J7</f>
        <v>уставки</v>
      </c>
      <c r="Q7" s="347"/>
      <c r="R7" s="353" t="s">
        <v>9</v>
      </c>
      <c r="S7" s="354"/>
      <c r="T7" s="355"/>
      <c r="U7" s="335" t="s">
        <v>349</v>
      </c>
      <c r="V7" s="346" t="str">
        <f>P7</f>
        <v>уставки</v>
      </c>
      <c r="W7" s="347"/>
      <c r="X7" s="335" t="s">
        <v>10</v>
      </c>
      <c r="Y7" s="335"/>
      <c r="Z7" s="335"/>
    </row>
    <row r="8" spans="1:26" ht="45.75" customHeight="1" x14ac:dyDescent="0.2">
      <c r="A8" s="360"/>
      <c r="B8" s="360"/>
      <c r="C8" s="352"/>
      <c r="D8" s="290" t="s">
        <v>7</v>
      </c>
      <c r="E8" s="290" t="s">
        <v>8</v>
      </c>
      <c r="F8" s="270" t="str">
        <f>Свод!B5</f>
        <v>04-00</v>
      </c>
      <c r="G8" s="270" t="str">
        <f>Свод!C5</f>
        <v>09-00</v>
      </c>
      <c r="H8" s="270" t="str">
        <f>Свод!D5</f>
        <v>18-00</v>
      </c>
      <c r="I8" s="352"/>
      <c r="J8" s="290" t="s">
        <v>7</v>
      </c>
      <c r="K8" s="290" t="s">
        <v>8</v>
      </c>
      <c r="L8" s="270" t="str">
        <f>F8</f>
        <v>04-00</v>
      </c>
      <c r="M8" s="270" t="str">
        <f t="shared" ref="M8:N8" si="0">G8</f>
        <v>09-00</v>
      </c>
      <c r="N8" s="270" t="str">
        <f t="shared" si="0"/>
        <v>18-00</v>
      </c>
      <c r="O8" s="352"/>
      <c r="P8" s="290" t="s">
        <v>7</v>
      </c>
      <c r="Q8" s="290" t="s">
        <v>8</v>
      </c>
      <c r="R8" s="270" t="str">
        <f>L8</f>
        <v>04-00</v>
      </c>
      <c r="S8" s="270" t="str">
        <f t="shared" ref="S8:T8" si="1">M8</f>
        <v>09-00</v>
      </c>
      <c r="T8" s="270" t="str">
        <f t="shared" si="1"/>
        <v>18-00</v>
      </c>
      <c r="U8" s="335"/>
      <c r="V8" s="290" t="s">
        <v>7</v>
      </c>
      <c r="W8" s="290" t="s">
        <v>8</v>
      </c>
      <c r="X8" s="270" t="str">
        <f>R8</f>
        <v>04-00</v>
      </c>
      <c r="Y8" s="270" t="str">
        <f t="shared" ref="Y8:Z8" si="2">S8</f>
        <v>09-00</v>
      </c>
      <c r="Z8" s="270" t="str">
        <f t="shared" si="2"/>
        <v>18-00</v>
      </c>
    </row>
    <row r="9" spans="1:26" s="87" customFormat="1" x14ac:dyDescent="0.2">
      <c r="A9" s="359" t="s">
        <v>89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59"/>
      <c r="Q9" s="359"/>
      <c r="R9" s="359"/>
      <c r="S9" s="359"/>
      <c r="T9" s="359"/>
      <c r="U9" s="359"/>
      <c r="V9" s="359"/>
      <c r="W9" s="359"/>
      <c r="X9" s="359"/>
      <c r="Y9" s="84"/>
      <c r="Z9" s="84"/>
    </row>
    <row r="10" spans="1:26" s="87" customFormat="1" ht="25.5" x14ac:dyDescent="0.2">
      <c r="A10" s="128" t="s">
        <v>242</v>
      </c>
      <c r="B10" s="295" t="s">
        <v>269</v>
      </c>
      <c r="C10" s="137" t="s">
        <v>108</v>
      </c>
      <c r="D10" s="137">
        <v>49.2</v>
      </c>
      <c r="E10" s="137">
        <v>0.2</v>
      </c>
      <c r="F10" s="138">
        <v>4.2</v>
      </c>
      <c r="G10" s="138">
        <v>4.4000000000000004</v>
      </c>
      <c r="H10" s="138">
        <v>4.3</v>
      </c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s="87" customFormat="1" ht="81.75" customHeight="1" x14ac:dyDescent="0.2">
      <c r="A11" s="128" t="s">
        <v>90</v>
      </c>
      <c r="B11" s="99" t="s">
        <v>43</v>
      </c>
      <c r="C11" s="137" t="s">
        <v>108</v>
      </c>
      <c r="D11" s="137">
        <v>49.2</v>
      </c>
      <c r="E11" s="137">
        <v>0.2</v>
      </c>
      <c r="F11" s="138">
        <v>0.5</v>
      </c>
      <c r="G11" s="138">
        <v>0.5</v>
      </c>
      <c r="H11" s="137">
        <v>0.6</v>
      </c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>
        <v>1</v>
      </c>
      <c r="V11" s="137">
        <v>49.8</v>
      </c>
      <c r="W11" s="137">
        <v>100</v>
      </c>
      <c r="X11" s="138">
        <f>F11</f>
        <v>0.5</v>
      </c>
      <c r="Y11" s="138">
        <f>G11</f>
        <v>0.5</v>
      </c>
      <c r="Z11" s="137">
        <f t="shared" ref="Y11:Z12" si="3">H11</f>
        <v>0.6</v>
      </c>
    </row>
    <row r="12" spans="1:26" s="87" customFormat="1" ht="96.75" customHeight="1" x14ac:dyDescent="0.2">
      <c r="A12" s="98" t="s">
        <v>11</v>
      </c>
      <c r="B12" s="98" t="s">
        <v>194</v>
      </c>
      <c r="C12" s="137" t="s">
        <v>108</v>
      </c>
      <c r="D12" s="137">
        <v>49.2</v>
      </c>
      <c r="E12" s="137">
        <v>0.2</v>
      </c>
      <c r="F12" s="138">
        <v>2.5</v>
      </c>
      <c r="G12" s="138">
        <v>2.6</v>
      </c>
      <c r="H12" s="138">
        <v>2.6</v>
      </c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>
        <v>2</v>
      </c>
      <c r="V12" s="137">
        <v>49.8</v>
      </c>
      <c r="W12" s="137">
        <v>95</v>
      </c>
      <c r="X12" s="138">
        <f>F12</f>
        <v>2.5</v>
      </c>
      <c r="Y12" s="138">
        <f t="shared" si="3"/>
        <v>2.6</v>
      </c>
      <c r="Z12" s="138">
        <f t="shared" si="3"/>
        <v>2.6</v>
      </c>
    </row>
    <row r="13" spans="1:26" s="87" customFormat="1" ht="91.5" customHeight="1" x14ac:dyDescent="0.2">
      <c r="A13" s="98" t="s">
        <v>39</v>
      </c>
      <c r="B13" s="98" t="s">
        <v>49</v>
      </c>
      <c r="C13" s="136" t="s">
        <v>108</v>
      </c>
      <c r="D13" s="136">
        <v>49.2</v>
      </c>
      <c r="E13" s="136">
        <v>0.2</v>
      </c>
      <c r="F13" s="138">
        <v>2</v>
      </c>
      <c r="G13" s="138">
        <v>2.1</v>
      </c>
      <c r="H13" s="138">
        <v>2.2000000000000002</v>
      </c>
      <c r="I13" s="137"/>
      <c r="J13" s="137"/>
      <c r="K13" s="137"/>
      <c r="L13" s="137"/>
      <c r="M13" s="137"/>
      <c r="N13" s="137"/>
      <c r="O13" s="137"/>
      <c r="P13" s="137"/>
      <c r="Q13" s="137"/>
      <c r="R13" s="138"/>
      <c r="S13" s="138"/>
      <c r="T13" s="138"/>
      <c r="U13" s="137"/>
      <c r="V13" s="137"/>
      <c r="W13" s="137"/>
      <c r="X13" s="137"/>
      <c r="Y13" s="137"/>
      <c r="Z13" s="137"/>
    </row>
    <row r="14" spans="1:26" s="87" customFormat="1" ht="102" customHeight="1" x14ac:dyDescent="0.2">
      <c r="A14" s="98" t="s">
        <v>14</v>
      </c>
      <c r="B14" s="98" t="s">
        <v>249</v>
      </c>
      <c r="C14" s="137" t="s">
        <v>108</v>
      </c>
      <c r="D14" s="136">
        <v>49.2</v>
      </c>
      <c r="E14" s="136">
        <v>0.2</v>
      </c>
      <c r="F14" s="138">
        <v>1.2</v>
      </c>
      <c r="G14" s="137">
        <v>1.3</v>
      </c>
      <c r="H14" s="137">
        <v>1.5</v>
      </c>
      <c r="I14" s="137"/>
      <c r="J14" s="138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>
        <v>1</v>
      </c>
      <c r="V14" s="137">
        <v>49.8</v>
      </c>
      <c r="W14" s="137">
        <v>100</v>
      </c>
      <c r="X14" s="138">
        <f>F14</f>
        <v>1.2</v>
      </c>
      <c r="Y14" s="137">
        <f>G14</f>
        <v>1.3</v>
      </c>
      <c r="Z14" s="137">
        <f>H14</f>
        <v>1.5</v>
      </c>
    </row>
    <row r="15" spans="1:26" s="87" customFormat="1" ht="25.5" x14ac:dyDescent="0.2">
      <c r="A15" s="98" t="s">
        <v>38</v>
      </c>
      <c r="B15" s="98" t="s">
        <v>44</v>
      </c>
      <c r="C15" s="137" t="s">
        <v>108</v>
      </c>
      <c r="D15" s="136">
        <v>49.2</v>
      </c>
      <c r="E15" s="136">
        <v>0.2</v>
      </c>
      <c r="F15" s="138">
        <v>5.5</v>
      </c>
      <c r="G15" s="138">
        <v>4.8</v>
      </c>
      <c r="H15" s="138">
        <v>4.5999999999999996</v>
      </c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s="87" customFormat="1" ht="56.25" customHeight="1" x14ac:dyDescent="0.2">
      <c r="A16" s="98" t="s">
        <v>25</v>
      </c>
      <c r="B16" s="98" t="s">
        <v>47</v>
      </c>
      <c r="C16" s="137">
        <v>2</v>
      </c>
      <c r="D16" s="136">
        <v>48.7</v>
      </c>
      <c r="E16" s="136">
        <v>0.2</v>
      </c>
      <c r="F16" s="138">
        <v>1.6</v>
      </c>
      <c r="G16" s="138">
        <v>1.7</v>
      </c>
      <c r="H16" s="138">
        <v>1.7</v>
      </c>
      <c r="I16" s="137">
        <v>10</v>
      </c>
      <c r="J16" s="138">
        <v>49</v>
      </c>
      <c r="K16" s="137">
        <v>10</v>
      </c>
      <c r="L16" s="138">
        <f>F16</f>
        <v>1.6</v>
      </c>
      <c r="M16" s="138">
        <f>G16</f>
        <v>1.7</v>
      </c>
      <c r="N16" s="138">
        <f>H16</f>
        <v>1.7</v>
      </c>
      <c r="O16" s="137"/>
      <c r="P16" s="137"/>
      <c r="Q16" s="137"/>
      <c r="R16" s="137"/>
      <c r="S16" s="137"/>
      <c r="T16" s="137"/>
      <c r="U16" s="137">
        <v>5</v>
      </c>
      <c r="V16" s="137">
        <v>49.8</v>
      </c>
      <c r="W16" s="137">
        <v>80</v>
      </c>
      <c r="X16" s="138">
        <f>F16</f>
        <v>1.6</v>
      </c>
      <c r="Y16" s="138">
        <f>G16</f>
        <v>1.7</v>
      </c>
      <c r="Z16" s="138">
        <f>H16</f>
        <v>1.7</v>
      </c>
    </row>
    <row r="17" spans="1:26" s="87" customFormat="1" ht="42.75" customHeight="1" x14ac:dyDescent="0.2">
      <c r="A17" s="98" t="s">
        <v>41</v>
      </c>
      <c r="B17" s="98" t="s">
        <v>42</v>
      </c>
      <c r="C17" s="137">
        <v>2</v>
      </c>
      <c r="D17" s="137">
        <v>48.7</v>
      </c>
      <c r="E17" s="137">
        <v>0.2</v>
      </c>
      <c r="F17" s="137">
        <v>0.4</v>
      </c>
      <c r="G17" s="137">
        <v>0.3</v>
      </c>
      <c r="H17" s="138">
        <v>0.3</v>
      </c>
      <c r="I17" s="137">
        <v>12</v>
      </c>
      <c r="J17" s="138">
        <v>49</v>
      </c>
      <c r="K17" s="137">
        <v>20</v>
      </c>
      <c r="L17" s="137">
        <f t="shared" ref="L17:L45" si="4">F17</f>
        <v>0.4</v>
      </c>
      <c r="M17" s="137">
        <f t="shared" ref="M17:N17" si="5">G17</f>
        <v>0.3</v>
      </c>
      <c r="N17" s="138">
        <f t="shared" si="5"/>
        <v>0.3</v>
      </c>
      <c r="O17" s="137"/>
      <c r="P17" s="137"/>
      <c r="Q17" s="137"/>
      <c r="R17" s="137"/>
      <c r="S17" s="137"/>
      <c r="T17" s="137"/>
      <c r="U17" s="137">
        <v>6</v>
      </c>
      <c r="V17" s="137">
        <v>49.8</v>
      </c>
      <c r="W17" s="137">
        <v>75</v>
      </c>
      <c r="X17" s="137">
        <f t="shared" ref="X17:X20" si="6">F17</f>
        <v>0.4</v>
      </c>
      <c r="Y17" s="137">
        <f t="shared" ref="Y17:Z17" si="7">G17</f>
        <v>0.3</v>
      </c>
      <c r="Z17" s="137">
        <f t="shared" si="7"/>
        <v>0.3</v>
      </c>
    </row>
    <row r="18" spans="1:26" s="87" customFormat="1" ht="129.75" customHeight="1" x14ac:dyDescent="0.2">
      <c r="A18" s="98" t="s">
        <v>26</v>
      </c>
      <c r="B18" s="98" t="s">
        <v>185</v>
      </c>
      <c r="C18" s="137">
        <v>3</v>
      </c>
      <c r="D18" s="136">
        <v>48.6</v>
      </c>
      <c r="E18" s="136">
        <v>0.2</v>
      </c>
      <c r="F18" s="138">
        <v>4</v>
      </c>
      <c r="G18" s="138">
        <v>4.0999999999999996</v>
      </c>
      <c r="H18" s="138">
        <v>4.0999999999999996</v>
      </c>
      <c r="I18" s="137">
        <v>12</v>
      </c>
      <c r="J18" s="138">
        <v>49</v>
      </c>
      <c r="K18" s="137">
        <v>20</v>
      </c>
      <c r="L18" s="138">
        <f t="shared" si="4"/>
        <v>4</v>
      </c>
      <c r="M18" s="138">
        <f t="shared" ref="M18:N45" si="8">G18</f>
        <v>4.0999999999999996</v>
      </c>
      <c r="N18" s="138">
        <f t="shared" si="8"/>
        <v>4.0999999999999996</v>
      </c>
      <c r="O18" s="137"/>
      <c r="P18" s="137"/>
      <c r="Q18" s="137"/>
      <c r="R18" s="137"/>
      <c r="S18" s="137"/>
      <c r="T18" s="137"/>
      <c r="U18" s="137">
        <v>8</v>
      </c>
      <c r="V18" s="137">
        <v>49.8</v>
      </c>
      <c r="W18" s="137">
        <v>65</v>
      </c>
      <c r="X18" s="138">
        <f>F18</f>
        <v>4</v>
      </c>
      <c r="Y18" s="138">
        <f t="shared" ref="Y18:Z18" si="9">G18</f>
        <v>4.0999999999999996</v>
      </c>
      <c r="Z18" s="138">
        <f t="shared" si="9"/>
        <v>4.0999999999999996</v>
      </c>
    </row>
    <row r="19" spans="1:26" s="87" customFormat="1" ht="95.25" customHeight="1" x14ac:dyDescent="0.2">
      <c r="A19" s="98" t="s">
        <v>15</v>
      </c>
      <c r="B19" s="98" t="s">
        <v>45</v>
      </c>
      <c r="C19" s="137">
        <v>3</v>
      </c>
      <c r="D19" s="136">
        <v>48.6</v>
      </c>
      <c r="E19" s="136">
        <v>0.2</v>
      </c>
      <c r="F19" s="138">
        <v>8.1</v>
      </c>
      <c r="G19" s="138">
        <v>8.6</v>
      </c>
      <c r="H19" s="137">
        <v>8.8000000000000007</v>
      </c>
      <c r="I19" s="137">
        <v>12</v>
      </c>
      <c r="J19" s="138">
        <v>49</v>
      </c>
      <c r="K19" s="137">
        <v>20</v>
      </c>
      <c r="L19" s="137">
        <f t="shared" si="4"/>
        <v>8.1</v>
      </c>
      <c r="M19" s="138">
        <f t="shared" si="8"/>
        <v>8.6</v>
      </c>
      <c r="N19" s="137">
        <f t="shared" si="8"/>
        <v>8.8000000000000007</v>
      </c>
      <c r="O19" s="137"/>
      <c r="P19" s="137"/>
      <c r="Q19" s="137"/>
      <c r="R19" s="137"/>
      <c r="S19" s="137"/>
      <c r="T19" s="137"/>
      <c r="U19" s="137">
        <v>8</v>
      </c>
      <c r="V19" s="137">
        <v>49.8</v>
      </c>
      <c r="W19" s="137">
        <v>65</v>
      </c>
      <c r="X19" s="137">
        <f>F19</f>
        <v>8.1</v>
      </c>
      <c r="Y19" s="138">
        <f t="shared" ref="Y19:Z45" si="10">G19</f>
        <v>8.6</v>
      </c>
      <c r="Z19" s="137">
        <f t="shared" si="10"/>
        <v>8.8000000000000007</v>
      </c>
    </row>
    <row r="20" spans="1:26" s="87" customFormat="1" ht="45" customHeight="1" x14ac:dyDescent="0.2">
      <c r="A20" s="98" t="s">
        <v>46</v>
      </c>
      <c r="B20" s="98" t="s">
        <v>301</v>
      </c>
      <c r="C20" s="137">
        <v>3</v>
      </c>
      <c r="D20" s="137">
        <v>48.6</v>
      </c>
      <c r="E20" s="137">
        <v>0.2</v>
      </c>
      <c r="F20" s="138">
        <v>2.1</v>
      </c>
      <c r="G20" s="138">
        <v>2.2000000000000002</v>
      </c>
      <c r="H20" s="137">
        <v>2.1</v>
      </c>
      <c r="I20" s="137">
        <v>12</v>
      </c>
      <c r="J20" s="138">
        <v>49</v>
      </c>
      <c r="K20" s="137">
        <v>20</v>
      </c>
      <c r="L20" s="137">
        <f t="shared" si="4"/>
        <v>2.1</v>
      </c>
      <c r="M20" s="138">
        <f t="shared" si="8"/>
        <v>2.2000000000000002</v>
      </c>
      <c r="N20" s="137">
        <f t="shared" si="8"/>
        <v>2.1</v>
      </c>
      <c r="O20" s="137"/>
      <c r="P20" s="137"/>
      <c r="Q20" s="137"/>
      <c r="R20" s="137"/>
      <c r="S20" s="137"/>
      <c r="T20" s="137"/>
      <c r="U20" s="137">
        <v>7</v>
      </c>
      <c r="V20" s="137">
        <v>49.8</v>
      </c>
      <c r="W20" s="137">
        <v>70</v>
      </c>
      <c r="X20" s="137">
        <f t="shared" si="6"/>
        <v>2.1</v>
      </c>
      <c r="Y20" s="138">
        <f t="shared" si="10"/>
        <v>2.2000000000000002</v>
      </c>
      <c r="Z20" s="137">
        <f t="shared" si="10"/>
        <v>2.1</v>
      </c>
    </row>
    <row r="21" spans="1:26" s="87" customFormat="1" ht="35.25" customHeight="1" x14ac:dyDescent="0.2">
      <c r="A21" s="98" t="s">
        <v>302</v>
      </c>
      <c r="B21" s="98" t="s">
        <v>303</v>
      </c>
      <c r="C21" s="137">
        <v>4</v>
      </c>
      <c r="D21" s="136">
        <v>48.5</v>
      </c>
      <c r="E21" s="136">
        <v>0.2</v>
      </c>
      <c r="F21" s="138">
        <v>6.9</v>
      </c>
      <c r="G21" s="137">
        <v>7.1</v>
      </c>
      <c r="H21" s="138">
        <v>7</v>
      </c>
      <c r="I21" s="137">
        <v>13</v>
      </c>
      <c r="J21" s="138">
        <v>48.9</v>
      </c>
      <c r="K21" s="137">
        <v>20</v>
      </c>
      <c r="L21" s="138">
        <f t="shared" ref="L21:L29" si="11">F21</f>
        <v>6.9</v>
      </c>
      <c r="M21" s="138">
        <f t="shared" ref="M21:N21" si="12">G21</f>
        <v>7.1</v>
      </c>
      <c r="N21" s="138">
        <f t="shared" si="12"/>
        <v>7</v>
      </c>
      <c r="O21" s="137"/>
      <c r="P21" s="137"/>
      <c r="Q21" s="137"/>
      <c r="R21" s="137"/>
      <c r="S21" s="137"/>
      <c r="T21" s="137"/>
      <c r="U21" s="137">
        <v>9</v>
      </c>
      <c r="V21" s="137">
        <v>49.8</v>
      </c>
      <c r="W21" s="137">
        <v>60</v>
      </c>
      <c r="X21" s="138">
        <f>F21</f>
        <v>6.9</v>
      </c>
      <c r="Y21" s="138">
        <f t="shared" ref="Y21:Z21" si="13">G21</f>
        <v>7.1</v>
      </c>
      <c r="Z21" s="138">
        <f t="shared" si="13"/>
        <v>7</v>
      </c>
    </row>
    <row r="22" spans="1:26" s="87" customFormat="1" ht="16.5" customHeight="1" x14ac:dyDescent="0.2">
      <c r="A22" s="98" t="s">
        <v>23</v>
      </c>
      <c r="B22" s="98" t="s">
        <v>305</v>
      </c>
      <c r="C22" s="137">
        <v>5</v>
      </c>
      <c r="D22" s="136">
        <v>48.4</v>
      </c>
      <c r="E22" s="136">
        <v>0.2</v>
      </c>
      <c r="F22" s="138">
        <v>24.2</v>
      </c>
      <c r="G22" s="138">
        <v>26.8</v>
      </c>
      <c r="H22" s="138">
        <v>26.6</v>
      </c>
      <c r="I22" s="137">
        <v>14</v>
      </c>
      <c r="J22" s="137">
        <v>48.9</v>
      </c>
      <c r="K22" s="137">
        <v>25</v>
      </c>
      <c r="L22" s="138">
        <f t="shared" si="11"/>
        <v>24.2</v>
      </c>
      <c r="M22" s="138">
        <f t="shared" ref="M22:N26" si="14">G22</f>
        <v>26.8</v>
      </c>
      <c r="N22" s="137">
        <f t="shared" si="14"/>
        <v>26.6</v>
      </c>
      <c r="O22" s="137"/>
      <c r="P22" s="137"/>
      <c r="Q22" s="137"/>
      <c r="R22" s="137"/>
      <c r="S22" s="137"/>
      <c r="T22" s="137"/>
      <c r="U22" s="137">
        <v>11</v>
      </c>
      <c r="V22" s="137">
        <v>49.8</v>
      </c>
      <c r="W22" s="137">
        <v>50</v>
      </c>
      <c r="X22" s="138">
        <f>F22</f>
        <v>24.2</v>
      </c>
      <c r="Y22" s="137">
        <f>G22</f>
        <v>26.8</v>
      </c>
      <c r="Z22" s="138">
        <f>H22</f>
        <v>26.6</v>
      </c>
    </row>
    <row r="23" spans="1:26" s="87" customFormat="1" ht="130.5" customHeight="1" x14ac:dyDescent="0.2">
      <c r="A23" s="98" t="s">
        <v>23</v>
      </c>
      <c r="B23" s="98" t="s">
        <v>198</v>
      </c>
      <c r="C23" s="137">
        <f>C22</f>
        <v>5</v>
      </c>
      <c r="D23" s="136">
        <f>D22</f>
        <v>48.4</v>
      </c>
      <c r="E23" s="136">
        <f>E22</f>
        <v>0.2</v>
      </c>
      <c r="F23" s="138">
        <v>4.9000000000000004</v>
      </c>
      <c r="G23" s="138">
        <v>5.3</v>
      </c>
      <c r="H23" s="138">
        <v>5.3</v>
      </c>
      <c r="I23" s="137">
        <f>I22</f>
        <v>14</v>
      </c>
      <c r="J23" s="137">
        <f>J22</f>
        <v>48.9</v>
      </c>
      <c r="K23" s="137">
        <f>K22</f>
        <v>25</v>
      </c>
      <c r="L23" s="138">
        <f t="shared" si="11"/>
        <v>4.9000000000000004</v>
      </c>
      <c r="M23" s="138">
        <f t="shared" si="14"/>
        <v>5.3</v>
      </c>
      <c r="N23" s="138">
        <f t="shared" si="14"/>
        <v>5.3</v>
      </c>
      <c r="O23" s="137"/>
      <c r="P23" s="137"/>
      <c r="Q23" s="137"/>
      <c r="R23" s="137"/>
      <c r="S23" s="137"/>
      <c r="T23" s="137"/>
      <c r="U23" s="137">
        <v>10</v>
      </c>
      <c r="V23" s="137">
        <f>V22</f>
        <v>49.8</v>
      </c>
      <c r="W23" s="137">
        <v>55</v>
      </c>
      <c r="X23" s="138">
        <f>F23</f>
        <v>4.9000000000000004</v>
      </c>
      <c r="Y23" s="138">
        <f>G23</f>
        <v>5.3</v>
      </c>
      <c r="Z23" s="138">
        <f>H23</f>
        <v>5.3</v>
      </c>
    </row>
    <row r="24" spans="1:26" s="87" customFormat="1" ht="137.25" customHeight="1" x14ac:dyDescent="0.2">
      <c r="A24" s="98" t="s">
        <v>32</v>
      </c>
      <c r="B24" s="98" t="s">
        <v>418</v>
      </c>
      <c r="C24" s="137">
        <v>6</v>
      </c>
      <c r="D24" s="136">
        <v>48.3</v>
      </c>
      <c r="E24" s="136">
        <v>0.2</v>
      </c>
      <c r="F24" s="138">
        <v>14.4</v>
      </c>
      <c r="G24" s="137">
        <v>16.3</v>
      </c>
      <c r="H24" s="138">
        <v>17</v>
      </c>
      <c r="I24" s="137">
        <v>15</v>
      </c>
      <c r="J24" s="137">
        <v>48.9</v>
      </c>
      <c r="K24" s="137">
        <v>30</v>
      </c>
      <c r="L24" s="138">
        <f t="shared" si="11"/>
        <v>14.4</v>
      </c>
      <c r="M24" s="137">
        <f t="shared" si="14"/>
        <v>16.3</v>
      </c>
      <c r="N24" s="138">
        <f t="shared" si="14"/>
        <v>17</v>
      </c>
      <c r="O24" s="137"/>
      <c r="P24" s="137"/>
      <c r="Q24" s="137"/>
      <c r="R24" s="137"/>
      <c r="S24" s="137"/>
      <c r="T24" s="137"/>
      <c r="U24" s="137">
        <v>12</v>
      </c>
      <c r="V24" s="137">
        <v>49.8</v>
      </c>
      <c r="W24" s="137">
        <v>45</v>
      </c>
      <c r="X24" s="138">
        <f>F24</f>
        <v>14.4</v>
      </c>
      <c r="Y24" s="137">
        <f t="shared" ref="Y24:Z24" si="15">G24</f>
        <v>16.3</v>
      </c>
      <c r="Z24" s="138">
        <f t="shared" si="15"/>
        <v>17</v>
      </c>
    </row>
    <row r="25" spans="1:26" s="87" customFormat="1" ht="54.75" customHeight="1" x14ac:dyDescent="0.2">
      <c r="A25" s="98" t="s">
        <v>307</v>
      </c>
      <c r="B25" s="98" t="s">
        <v>414</v>
      </c>
      <c r="C25" s="137">
        <v>7</v>
      </c>
      <c r="D25" s="136">
        <v>48.2</v>
      </c>
      <c r="E25" s="100">
        <v>0.15</v>
      </c>
      <c r="F25" s="138">
        <v>0.2</v>
      </c>
      <c r="G25" s="137">
        <v>0.7</v>
      </c>
      <c r="H25" s="137">
        <v>0.5</v>
      </c>
      <c r="I25" s="137">
        <v>15</v>
      </c>
      <c r="J25" s="137">
        <v>48.9</v>
      </c>
      <c r="K25" s="137">
        <v>30</v>
      </c>
      <c r="L25" s="138">
        <f t="shared" si="11"/>
        <v>0.2</v>
      </c>
      <c r="M25" s="138">
        <f t="shared" si="14"/>
        <v>0.7</v>
      </c>
      <c r="N25" s="138">
        <f t="shared" si="14"/>
        <v>0.5</v>
      </c>
      <c r="O25" s="137"/>
      <c r="P25" s="137"/>
      <c r="Q25" s="137"/>
      <c r="R25" s="137"/>
      <c r="S25" s="137"/>
      <c r="T25" s="137"/>
      <c r="U25" s="137">
        <v>13</v>
      </c>
      <c r="V25" s="137">
        <v>49.8</v>
      </c>
      <c r="W25" s="137">
        <v>40</v>
      </c>
      <c r="X25" s="138">
        <f>L25</f>
        <v>0.2</v>
      </c>
      <c r="Y25" s="138">
        <f t="shared" ref="Y25:Z25" si="16">M25</f>
        <v>0.7</v>
      </c>
      <c r="Z25" s="138">
        <f t="shared" si="16"/>
        <v>0.5</v>
      </c>
    </row>
    <row r="26" spans="1:26" s="87" customFormat="1" ht="29.25" customHeight="1" x14ac:dyDescent="0.2">
      <c r="A26" s="98" t="s">
        <v>24</v>
      </c>
      <c r="B26" s="98" t="s">
        <v>273</v>
      </c>
      <c r="C26" s="137">
        <v>9</v>
      </c>
      <c r="D26" s="136">
        <v>48</v>
      </c>
      <c r="E26" s="100">
        <v>0.15</v>
      </c>
      <c r="F26" s="138">
        <v>5.8</v>
      </c>
      <c r="G26" s="138">
        <v>7.2</v>
      </c>
      <c r="H26" s="138">
        <v>7.4</v>
      </c>
      <c r="I26" s="137">
        <v>17</v>
      </c>
      <c r="J26" s="137">
        <v>48.9</v>
      </c>
      <c r="K26" s="137">
        <v>35</v>
      </c>
      <c r="L26" s="138">
        <f t="shared" si="11"/>
        <v>5.8</v>
      </c>
      <c r="M26" s="138">
        <f t="shared" si="14"/>
        <v>7.2</v>
      </c>
      <c r="N26" s="138">
        <f t="shared" si="14"/>
        <v>7.4</v>
      </c>
      <c r="O26" s="137"/>
      <c r="P26" s="137"/>
      <c r="Q26" s="137"/>
      <c r="R26" s="137"/>
      <c r="S26" s="137"/>
      <c r="T26" s="137"/>
      <c r="U26" s="137">
        <v>16</v>
      </c>
      <c r="V26" s="137">
        <v>49.8</v>
      </c>
      <c r="W26" s="137">
        <v>25</v>
      </c>
      <c r="X26" s="138">
        <f>F26</f>
        <v>5.8</v>
      </c>
      <c r="Y26" s="138">
        <f t="shared" ref="Y26:Z27" si="17">G26</f>
        <v>7.2</v>
      </c>
      <c r="Z26" s="138">
        <f t="shared" si="17"/>
        <v>7.4</v>
      </c>
    </row>
    <row r="27" spans="1:26" s="87" customFormat="1" ht="55.5" customHeight="1" x14ac:dyDescent="0.2">
      <c r="A27" s="296" t="str">
        <f>A26</f>
        <v>Зашекснинская</v>
      </c>
      <c r="B27" s="98" t="s">
        <v>272</v>
      </c>
      <c r="C27" s="137">
        <f>C26</f>
        <v>9</v>
      </c>
      <c r="D27" s="138">
        <f t="shared" ref="D27:E27" si="18">D26</f>
        <v>48</v>
      </c>
      <c r="E27" s="137">
        <f t="shared" si="18"/>
        <v>0.15</v>
      </c>
      <c r="F27" s="138">
        <v>11.9</v>
      </c>
      <c r="G27" s="138">
        <v>15.5</v>
      </c>
      <c r="H27" s="138">
        <v>19</v>
      </c>
      <c r="I27" s="137">
        <f>I26</f>
        <v>17</v>
      </c>
      <c r="J27" s="84">
        <f>J26</f>
        <v>48.9</v>
      </c>
      <c r="K27" s="137">
        <f>K26</f>
        <v>35</v>
      </c>
      <c r="L27" s="138">
        <f t="shared" si="11"/>
        <v>11.9</v>
      </c>
      <c r="M27" s="138">
        <f t="shared" ref="M27:N27" si="19">G27</f>
        <v>15.5</v>
      </c>
      <c r="N27" s="138">
        <f t="shared" si="19"/>
        <v>19</v>
      </c>
      <c r="O27" s="137"/>
      <c r="P27" s="137"/>
      <c r="Q27" s="137"/>
      <c r="R27" s="137"/>
      <c r="S27" s="137"/>
      <c r="T27" s="137"/>
      <c r="U27" s="137">
        <v>17</v>
      </c>
      <c r="V27" s="137">
        <v>49.8</v>
      </c>
      <c r="W27" s="137">
        <v>20</v>
      </c>
      <c r="X27" s="138">
        <f>F27</f>
        <v>11.9</v>
      </c>
      <c r="Y27" s="138">
        <f t="shared" si="17"/>
        <v>15.5</v>
      </c>
      <c r="Z27" s="138">
        <f t="shared" si="17"/>
        <v>19</v>
      </c>
    </row>
    <row r="28" spans="1:26" s="87" customFormat="1" ht="30.75" customHeight="1" x14ac:dyDescent="0.2">
      <c r="A28" s="98" t="s">
        <v>310</v>
      </c>
      <c r="B28" s="98" t="s">
        <v>419</v>
      </c>
      <c r="C28" s="137">
        <v>9</v>
      </c>
      <c r="D28" s="136">
        <v>48</v>
      </c>
      <c r="E28" s="100">
        <v>0.15</v>
      </c>
      <c r="F28" s="138">
        <f>(0.01+0.018+0.018+0.083+0.009+0.018+0.149+0.024+0.027)</f>
        <v>0.4</v>
      </c>
      <c r="G28" s="138">
        <f>0.098+0.018+0.054+0.315+0.009+0.036+0.187+0.036+0.018+0.018</f>
        <v>0.8</v>
      </c>
      <c r="H28" s="138">
        <f>0.031+0.018+0.247+0.009+0.036+0.211+0.036+0.018+0.036</f>
        <v>0.6</v>
      </c>
      <c r="I28" s="137">
        <v>17</v>
      </c>
      <c r="J28" s="137">
        <v>48.9</v>
      </c>
      <c r="K28" s="137">
        <v>35</v>
      </c>
      <c r="L28" s="138">
        <f t="shared" si="11"/>
        <v>0.4</v>
      </c>
      <c r="M28" s="138">
        <f>G28</f>
        <v>0.8</v>
      </c>
      <c r="N28" s="138">
        <f>H28</f>
        <v>0.6</v>
      </c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</row>
    <row r="29" spans="1:26" s="87" customFormat="1" ht="51" x14ac:dyDescent="0.2">
      <c r="A29" s="98" t="s">
        <v>304</v>
      </c>
      <c r="B29" s="98" t="s">
        <v>413</v>
      </c>
      <c r="C29" s="137">
        <v>9</v>
      </c>
      <c r="D29" s="136">
        <v>48</v>
      </c>
      <c r="E29" s="100">
        <v>0.15</v>
      </c>
      <c r="F29" s="138">
        <v>4.2</v>
      </c>
      <c r="G29" s="138">
        <v>4.5</v>
      </c>
      <c r="H29" s="138">
        <v>4.4000000000000004</v>
      </c>
      <c r="I29" s="137">
        <v>16</v>
      </c>
      <c r="J29" s="137">
        <v>48.9</v>
      </c>
      <c r="K29" s="137">
        <v>32</v>
      </c>
      <c r="L29" s="138">
        <f t="shared" si="11"/>
        <v>4.2</v>
      </c>
      <c r="M29" s="138">
        <f t="shared" ref="M29:N29" si="20">G29</f>
        <v>4.5</v>
      </c>
      <c r="N29" s="138">
        <f t="shared" si="20"/>
        <v>4.4000000000000004</v>
      </c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</row>
    <row r="30" spans="1:26" s="87" customFormat="1" ht="93.75" customHeight="1" x14ac:dyDescent="0.2">
      <c r="A30" s="98" t="s">
        <v>277</v>
      </c>
      <c r="B30" s="98" t="s">
        <v>420</v>
      </c>
      <c r="C30" s="137">
        <v>10</v>
      </c>
      <c r="D30" s="136">
        <v>47.9</v>
      </c>
      <c r="E30" s="136">
        <v>0.2</v>
      </c>
      <c r="F30" s="138">
        <v>8.1</v>
      </c>
      <c r="G30" s="138">
        <v>10.8</v>
      </c>
      <c r="H30" s="138">
        <v>11</v>
      </c>
      <c r="I30" s="137">
        <v>17</v>
      </c>
      <c r="J30" s="137">
        <v>48.9</v>
      </c>
      <c r="K30" s="137">
        <v>35</v>
      </c>
      <c r="L30" s="137">
        <f>F30</f>
        <v>8.1</v>
      </c>
      <c r="M30" s="137">
        <f>G30</f>
        <v>10.8</v>
      </c>
      <c r="N30" s="138">
        <f>H30</f>
        <v>11</v>
      </c>
      <c r="O30" s="137"/>
      <c r="P30" s="137"/>
      <c r="Q30" s="137"/>
      <c r="R30" s="137"/>
      <c r="S30" s="137"/>
      <c r="T30" s="137"/>
      <c r="U30" s="137">
        <v>19</v>
      </c>
      <c r="V30" s="137">
        <v>49.8</v>
      </c>
      <c r="W30" s="297">
        <v>10</v>
      </c>
      <c r="X30" s="138">
        <f>F30</f>
        <v>8.1</v>
      </c>
      <c r="Y30" s="137">
        <f t="shared" ref="Y30:Z30" si="21">G30</f>
        <v>10.8</v>
      </c>
      <c r="Z30" s="138">
        <f t="shared" si="21"/>
        <v>11</v>
      </c>
    </row>
    <row r="31" spans="1:26" s="87" customFormat="1" x14ac:dyDescent="0.2">
      <c r="A31" s="98" t="s">
        <v>30</v>
      </c>
      <c r="B31" s="98" t="s">
        <v>21</v>
      </c>
      <c r="C31" s="137">
        <v>11</v>
      </c>
      <c r="D31" s="136">
        <v>47.8</v>
      </c>
      <c r="E31" s="100">
        <v>0.15</v>
      </c>
      <c r="F31" s="138">
        <v>1.2</v>
      </c>
      <c r="G31" s="138">
        <v>1</v>
      </c>
      <c r="H31" s="138">
        <v>1</v>
      </c>
      <c r="I31" s="137">
        <v>19</v>
      </c>
      <c r="J31" s="137">
        <v>48.8</v>
      </c>
      <c r="K31" s="137">
        <v>40</v>
      </c>
      <c r="L31" s="138">
        <f t="shared" ref="L31:L37" si="22">F31</f>
        <v>1.2</v>
      </c>
      <c r="M31" s="138">
        <f t="shared" ref="M31:N31" si="23">G31</f>
        <v>1</v>
      </c>
      <c r="N31" s="138">
        <f t="shared" si="23"/>
        <v>1</v>
      </c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</row>
    <row r="32" spans="1:26" s="87" customFormat="1" ht="25.5" x14ac:dyDescent="0.2">
      <c r="A32" s="98" t="s">
        <v>312</v>
      </c>
      <c r="B32" s="98" t="s">
        <v>421</v>
      </c>
      <c r="C32" s="137">
        <v>11</v>
      </c>
      <c r="D32" s="136">
        <v>47.8</v>
      </c>
      <c r="E32" s="100">
        <v>0.15</v>
      </c>
      <c r="F32" s="138">
        <f>0.112+0.312+0.077+0.023+0.312+0.722+0.694+0.234</f>
        <v>2.5</v>
      </c>
      <c r="G32" s="138">
        <f>0.099+0.348+0.088+0.025+0.348+0.682+0.751+0.27</f>
        <v>2.6</v>
      </c>
      <c r="H32" s="138">
        <v>2.7</v>
      </c>
      <c r="I32" s="137">
        <v>18</v>
      </c>
      <c r="J32" s="137">
        <v>48.8</v>
      </c>
      <c r="K32" s="137">
        <v>35</v>
      </c>
      <c r="L32" s="138">
        <f t="shared" si="22"/>
        <v>2.5</v>
      </c>
      <c r="M32" s="138">
        <f t="shared" ref="M32:N32" si="24">G32</f>
        <v>2.6</v>
      </c>
      <c r="N32" s="138">
        <f t="shared" si="24"/>
        <v>2.7</v>
      </c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</row>
    <row r="33" spans="1:26" s="87" customFormat="1" ht="25.5" x14ac:dyDescent="0.2">
      <c r="A33" s="98" t="s">
        <v>308</v>
      </c>
      <c r="B33" s="98" t="s">
        <v>422</v>
      </c>
      <c r="C33" s="137">
        <v>11</v>
      </c>
      <c r="D33" s="136">
        <v>47.8</v>
      </c>
      <c r="E33" s="100">
        <v>0.15</v>
      </c>
      <c r="F33" s="138">
        <v>0.3</v>
      </c>
      <c r="G33" s="138">
        <v>0.7</v>
      </c>
      <c r="H33" s="138">
        <v>0.5</v>
      </c>
      <c r="I33" s="137">
        <v>18</v>
      </c>
      <c r="J33" s="137">
        <v>48.8</v>
      </c>
      <c r="K33" s="137">
        <v>35</v>
      </c>
      <c r="L33" s="138">
        <f t="shared" si="22"/>
        <v>0.3</v>
      </c>
      <c r="M33" s="138">
        <f t="shared" ref="M33:N35" si="25">G33</f>
        <v>0.7</v>
      </c>
      <c r="N33" s="138">
        <f t="shared" si="25"/>
        <v>0.5</v>
      </c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</row>
    <row r="34" spans="1:26" s="87" customFormat="1" ht="28.5" customHeight="1" x14ac:dyDescent="0.2">
      <c r="A34" s="98" t="s">
        <v>311</v>
      </c>
      <c r="B34" s="98" t="s">
        <v>423</v>
      </c>
      <c r="C34" s="137">
        <v>11</v>
      </c>
      <c r="D34" s="136">
        <v>47.8</v>
      </c>
      <c r="E34" s="100">
        <v>0.15</v>
      </c>
      <c r="F34" s="138">
        <v>3.9</v>
      </c>
      <c r="G34" s="138">
        <v>3.9</v>
      </c>
      <c r="H34" s="138">
        <v>3.6</v>
      </c>
      <c r="I34" s="137">
        <v>18</v>
      </c>
      <c r="J34" s="137">
        <v>48.8</v>
      </c>
      <c r="K34" s="137">
        <v>35</v>
      </c>
      <c r="L34" s="138">
        <f t="shared" si="22"/>
        <v>3.9</v>
      </c>
      <c r="M34" s="138">
        <f t="shared" si="25"/>
        <v>3.9</v>
      </c>
      <c r="N34" s="138">
        <f t="shared" si="25"/>
        <v>3.6</v>
      </c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</row>
    <row r="35" spans="1:26" s="87" customFormat="1" ht="81" customHeight="1" x14ac:dyDescent="0.2">
      <c r="A35" s="98" t="s">
        <v>27</v>
      </c>
      <c r="B35" s="98" t="s">
        <v>292</v>
      </c>
      <c r="C35" s="137">
        <v>11</v>
      </c>
      <c r="D35" s="136">
        <v>47.8</v>
      </c>
      <c r="E35" s="100">
        <v>0.15</v>
      </c>
      <c r="F35" s="138">
        <v>8.1999999999999993</v>
      </c>
      <c r="G35" s="138">
        <v>14.3</v>
      </c>
      <c r="H35" s="138">
        <v>15.7</v>
      </c>
      <c r="I35" s="137">
        <v>18</v>
      </c>
      <c r="J35" s="137">
        <v>48.8</v>
      </c>
      <c r="K35" s="137">
        <v>35</v>
      </c>
      <c r="L35" s="138">
        <f t="shared" si="22"/>
        <v>8.1999999999999993</v>
      </c>
      <c r="M35" s="137">
        <f t="shared" si="25"/>
        <v>14.3</v>
      </c>
      <c r="N35" s="138">
        <f t="shared" si="25"/>
        <v>15.7</v>
      </c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</row>
    <row r="36" spans="1:26" s="87" customFormat="1" ht="25.5" x14ac:dyDescent="0.2">
      <c r="A36" s="98" t="s">
        <v>432</v>
      </c>
      <c r="B36" s="98" t="s">
        <v>21</v>
      </c>
      <c r="C36" s="137">
        <v>12</v>
      </c>
      <c r="D36" s="136">
        <v>47.7</v>
      </c>
      <c r="E36" s="100">
        <v>0.15</v>
      </c>
      <c r="F36" s="138">
        <v>43</v>
      </c>
      <c r="G36" s="138">
        <v>44.4</v>
      </c>
      <c r="H36" s="138">
        <v>44.3</v>
      </c>
      <c r="I36" s="137">
        <v>19</v>
      </c>
      <c r="J36" s="137">
        <v>48.8</v>
      </c>
      <c r="K36" s="137">
        <v>40</v>
      </c>
      <c r="L36" s="138">
        <f t="shared" si="22"/>
        <v>43</v>
      </c>
      <c r="M36" s="138">
        <f t="shared" ref="M36:N36" si="26">G36</f>
        <v>44.4</v>
      </c>
      <c r="N36" s="138">
        <f t="shared" si="26"/>
        <v>44.3</v>
      </c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</row>
    <row r="37" spans="1:26" s="87" customFormat="1" ht="25.5" x14ac:dyDescent="0.2">
      <c r="A37" s="98" t="s">
        <v>425</v>
      </c>
      <c r="B37" s="199" t="s">
        <v>291</v>
      </c>
      <c r="C37" s="137">
        <v>13</v>
      </c>
      <c r="D37" s="136">
        <v>47.6</v>
      </c>
      <c r="E37" s="100">
        <v>0.15</v>
      </c>
      <c r="F37" s="138">
        <v>36.9</v>
      </c>
      <c r="G37" s="138">
        <v>40.4</v>
      </c>
      <c r="H37" s="138">
        <v>41.9</v>
      </c>
      <c r="I37" s="137">
        <v>20</v>
      </c>
      <c r="J37" s="137">
        <v>48.8</v>
      </c>
      <c r="K37" s="137">
        <v>45</v>
      </c>
      <c r="L37" s="138">
        <f t="shared" si="22"/>
        <v>36.9</v>
      </c>
      <c r="M37" s="138">
        <f t="shared" ref="M37:N37" si="27">G37</f>
        <v>40.4</v>
      </c>
      <c r="N37" s="138">
        <f t="shared" si="27"/>
        <v>41.9</v>
      </c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</row>
    <row r="38" spans="1:26" s="87" customFormat="1" ht="132.75" customHeight="1" x14ac:dyDescent="0.2">
      <c r="A38" s="98" t="s">
        <v>22</v>
      </c>
      <c r="B38" s="98" t="s">
        <v>306</v>
      </c>
      <c r="C38" s="137">
        <v>14</v>
      </c>
      <c r="D38" s="136">
        <v>47.5</v>
      </c>
      <c r="E38" s="136">
        <v>0.2</v>
      </c>
      <c r="F38" s="138">
        <v>23.9</v>
      </c>
      <c r="G38" s="138">
        <v>27.5</v>
      </c>
      <c r="H38" s="138">
        <v>26.7</v>
      </c>
      <c r="I38" s="137">
        <v>21</v>
      </c>
      <c r="J38" s="137">
        <v>48.8</v>
      </c>
      <c r="K38" s="137">
        <v>48</v>
      </c>
      <c r="L38" s="138">
        <f t="shared" ref="L38" si="28">F38</f>
        <v>23.9</v>
      </c>
      <c r="M38" s="138">
        <f t="shared" ref="M38:M39" si="29">G38</f>
        <v>27.5</v>
      </c>
      <c r="N38" s="138">
        <f t="shared" ref="N38:N39" si="30">H38</f>
        <v>26.7</v>
      </c>
      <c r="O38" s="137"/>
      <c r="P38" s="137"/>
      <c r="Q38" s="137"/>
      <c r="R38" s="137"/>
      <c r="S38" s="137"/>
      <c r="T38" s="137"/>
      <c r="U38" s="137">
        <v>21</v>
      </c>
      <c r="V38" s="137">
        <v>49.7</v>
      </c>
      <c r="W38" s="137">
        <v>35</v>
      </c>
      <c r="X38" s="138">
        <v>17.7</v>
      </c>
      <c r="Y38" s="138">
        <v>20.399999999999999</v>
      </c>
      <c r="Z38" s="138">
        <v>20</v>
      </c>
    </row>
    <row r="39" spans="1:26" s="87" customFormat="1" ht="25.5" x14ac:dyDescent="0.2">
      <c r="A39" s="98" t="s">
        <v>432</v>
      </c>
      <c r="B39" s="98" t="s">
        <v>424</v>
      </c>
      <c r="C39" s="137">
        <v>15</v>
      </c>
      <c r="D39" s="136">
        <v>47.4</v>
      </c>
      <c r="E39" s="100">
        <v>0.15</v>
      </c>
      <c r="F39" s="138">
        <v>25.7</v>
      </c>
      <c r="G39" s="138">
        <v>27.2</v>
      </c>
      <c r="H39" s="138">
        <v>27.8</v>
      </c>
      <c r="I39" s="137">
        <v>18</v>
      </c>
      <c r="J39" s="137">
        <v>48.8</v>
      </c>
      <c r="K39" s="137">
        <v>48</v>
      </c>
      <c r="L39" s="138">
        <f>F39</f>
        <v>25.7</v>
      </c>
      <c r="M39" s="138">
        <f t="shared" si="29"/>
        <v>27.2</v>
      </c>
      <c r="N39" s="138">
        <f t="shared" si="30"/>
        <v>27.8</v>
      </c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</row>
    <row r="40" spans="1:26" s="87" customFormat="1" ht="25.5" x14ac:dyDescent="0.2">
      <c r="A40" s="98" t="s">
        <v>425</v>
      </c>
      <c r="B40" s="199" t="s">
        <v>291</v>
      </c>
      <c r="C40" s="137">
        <v>15</v>
      </c>
      <c r="D40" s="136">
        <v>47.4</v>
      </c>
      <c r="E40" s="136">
        <v>0.3</v>
      </c>
      <c r="F40" s="138">
        <v>15.1</v>
      </c>
      <c r="G40" s="138">
        <v>13.9</v>
      </c>
      <c r="H40" s="138">
        <v>13.9</v>
      </c>
      <c r="I40" s="137">
        <v>22</v>
      </c>
      <c r="J40" s="137">
        <v>48.8</v>
      </c>
      <c r="K40" s="137">
        <v>50</v>
      </c>
      <c r="L40" s="138">
        <f>F40</f>
        <v>15.1</v>
      </c>
      <c r="M40" s="138">
        <f>G40</f>
        <v>13.9</v>
      </c>
      <c r="N40" s="138">
        <f>H40</f>
        <v>13.9</v>
      </c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</row>
    <row r="41" spans="1:26" s="87" customFormat="1" ht="76.5" x14ac:dyDescent="0.2">
      <c r="A41" s="98" t="s">
        <v>426</v>
      </c>
      <c r="B41" s="199" t="s">
        <v>427</v>
      </c>
      <c r="C41" s="137">
        <v>16</v>
      </c>
      <c r="D41" s="136">
        <v>47.3</v>
      </c>
      <c r="E41" s="100">
        <v>0.15</v>
      </c>
      <c r="F41" s="138">
        <v>6</v>
      </c>
      <c r="G41" s="138">
        <v>7</v>
      </c>
      <c r="H41" s="138">
        <v>6.5</v>
      </c>
      <c r="I41" s="137">
        <v>22</v>
      </c>
      <c r="J41" s="137">
        <v>48.8</v>
      </c>
      <c r="K41" s="137">
        <v>50</v>
      </c>
      <c r="L41" s="138">
        <f>F41</f>
        <v>6</v>
      </c>
      <c r="M41" s="138">
        <f t="shared" ref="M41:N41" si="31">G41</f>
        <v>7</v>
      </c>
      <c r="N41" s="138">
        <f t="shared" si="31"/>
        <v>6.5</v>
      </c>
      <c r="O41" s="137"/>
      <c r="P41" s="137"/>
      <c r="Q41" s="137"/>
      <c r="R41" s="137"/>
      <c r="S41" s="137"/>
      <c r="T41" s="137"/>
      <c r="U41" s="137">
        <v>23</v>
      </c>
      <c r="V41" s="137">
        <v>49.7</v>
      </c>
      <c r="W41" s="137">
        <v>25</v>
      </c>
      <c r="X41" s="138">
        <f>F41</f>
        <v>6</v>
      </c>
      <c r="Y41" s="138">
        <f t="shared" ref="Y41:Z41" si="32">G41</f>
        <v>7</v>
      </c>
      <c r="Z41" s="138">
        <f t="shared" si="32"/>
        <v>6.5</v>
      </c>
    </row>
    <row r="42" spans="1:26" s="87" customFormat="1" ht="102.75" customHeight="1" x14ac:dyDescent="0.2">
      <c r="A42" s="98" t="s">
        <v>241</v>
      </c>
      <c r="B42" s="98" t="s">
        <v>270</v>
      </c>
      <c r="C42" s="137">
        <v>16</v>
      </c>
      <c r="D42" s="136">
        <v>47.3</v>
      </c>
      <c r="E42" s="136">
        <v>0.2</v>
      </c>
      <c r="F42" s="137">
        <v>12.9</v>
      </c>
      <c r="G42" s="138">
        <v>17.399999999999999</v>
      </c>
      <c r="H42" s="138">
        <v>19</v>
      </c>
      <c r="I42" s="137">
        <v>22</v>
      </c>
      <c r="J42" s="137">
        <v>48.8</v>
      </c>
      <c r="K42" s="137">
        <v>50</v>
      </c>
      <c r="L42" s="137">
        <f t="shared" ref="L42" si="33">F42</f>
        <v>12.9</v>
      </c>
      <c r="M42" s="138">
        <f t="shared" ref="M42" si="34">G42</f>
        <v>17.399999999999999</v>
      </c>
      <c r="N42" s="138">
        <f t="shared" ref="N42" si="35">H42</f>
        <v>19</v>
      </c>
      <c r="O42" s="137"/>
      <c r="P42" s="137"/>
      <c r="Q42" s="137"/>
      <c r="R42" s="137"/>
      <c r="S42" s="137"/>
      <c r="T42" s="137"/>
      <c r="U42" s="137">
        <v>23</v>
      </c>
      <c r="V42" s="137">
        <v>49.7</v>
      </c>
      <c r="W42" s="137">
        <v>25</v>
      </c>
      <c r="X42" s="137">
        <f>F42</f>
        <v>12.9</v>
      </c>
      <c r="Y42" s="138">
        <f t="shared" ref="Y42:Z42" si="36">G42</f>
        <v>17.399999999999999</v>
      </c>
      <c r="Z42" s="138">
        <f t="shared" si="36"/>
        <v>19</v>
      </c>
    </row>
    <row r="43" spans="1:26" s="87" customFormat="1" ht="28.5" customHeight="1" x14ac:dyDescent="0.2">
      <c r="A43" s="98" t="s">
        <v>22</v>
      </c>
      <c r="B43" s="98" t="s">
        <v>28</v>
      </c>
      <c r="C43" s="137">
        <v>16</v>
      </c>
      <c r="D43" s="136">
        <v>47.3</v>
      </c>
      <c r="E43" s="136">
        <v>0.2</v>
      </c>
      <c r="F43" s="138">
        <v>12.4</v>
      </c>
      <c r="G43" s="138">
        <v>16.600000000000001</v>
      </c>
      <c r="H43" s="138">
        <v>17.5</v>
      </c>
      <c r="I43" s="137">
        <v>22</v>
      </c>
      <c r="J43" s="137">
        <v>48.8</v>
      </c>
      <c r="K43" s="137">
        <v>50</v>
      </c>
      <c r="L43" s="138">
        <f t="shared" ref="L43" si="37">F43</f>
        <v>12.4</v>
      </c>
      <c r="M43" s="138">
        <f t="shared" ref="M43" si="38">G43</f>
        <v>16.600000000000001</v>
      </c>
      <c r="N43" s="138">
        <f t="shared" ref="N43" si="39">H43</f>
        <v>17.5</v>
      </c>
      <c r="O43" s="137"/>
      <c r="P43" s="137"/>
      <c r="Q43" s="137"/>
      <c r="R43" s="137"/>
      <c r="S43" s="137"/>
      <c r="T43" s="137"/>
      <c r="U43" s="137">
        <v>22</v>
      </c>
      <c r="V43" s="137">
        <v>49.7</v>
      </c>
      <c r="W43" s="137">
        <v>30</v>
      </c>
      <c r="X43" s="138">
        <f>F43</f>
        <v>12.4</v>
      </c>
      <c r="Y43" s="138">
        <f t="shared" ref="Y43:Z43" si="40">G43</f>
        <v>16.600000000000001</v>
      </c>
      <c r="Z43" s="138">
        <f t="shared" si="40"/>
        <v>17.5</v>
      </c>
    </row>
    <row r="44" spans="1:26" s="87" customFormat="1" ht="25.5" x14ac:dyDescent="0.2">
      <c r="A44" s="98" t="s">
        <v>33</v>
      </c>
      <c r="B44" s="98" t="s">
        <v>21</v>
      </c>
      <c r="C44" s="137">
        <v>17</v>
      </c>
      <c r="D44" s="136">
        <v>47.2</v>
      </c>
      <c r="E44" s="100">
        <v>0.15</v>
      </c>
      <c r="F44" s="138">
        <v>25.1</v>
      </c>
      <c r="G44" s="138">
        <v>25.5</v>
      </c>
      <c r="H44" s="138">
        <v>25.3</v>
      </c>
      <c r="I44" s="137">
        <v>23</v>
      </c>
      <c r="J44" s="137">
        <v>48.7</v>
      </c>
      <c r="K44" s="297">
        <v>50</v>
      </c>
      <c r="L44" s="138">
        <f>F44</f>
        <v>25.1</v>
      </c>
      <c r="M44" s="138">
        <f t="shared" ref="M44:N44" si="41">G44</f>
        <v>25.5</v>
      </c>
      <c r="N44" s="138">
        <f t="shared" si="41"/>
        <v>25.3</v>
      </c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</row>
    <row r="45" spans="1:26" s="87" customFormat="1" ht="105" customHeight="1" x14ac:dyDescent="0.2">
      <c r="A45" s="98" t="s">
        <v>18</v>
      </c>
      <c r="B45" s="98" t="s">
        <v>184</v>
      </c>
      <c r="C45" s="137">
        <v>17</v>
      </c>
      <c r="D45" s="136">
        <v>47.2</v>
      </c>
      <c r="E45" s="136">
        <v>0.2</v>
      </c>
      <c r="F45" s="138">
        <v>4.7</v>
      </c>
      <c r="G45" s="137">
        <v>5.6</v>
      </c>
      <c r="H45" s="137">
        <v>5.6</v>
      </c>
      <c r="I45" s="137">
        <v>23</v>
      </c>
      <c r="J45" s="138">
        <v>48.7</v>
      </c>
      <c r="K45" s="137">
        <v>50</v>
      </c>
      <c r="L45" s="138">
        <f t="shared" si="4"/>
        <v>4.7</v>
      </c>
      <c r="M45" s="137">
        <f t="shared" si="8"/>
        <v>5.6</v>
      </c>
      <c r="N45" s="137">
        <f t="shared" si="8"/>
        <v>5.6</v>
      </c>
      <c r="O45" s="137"/>
      <c r="P45" s="137"/>
      <c r="Q45" s="137"/>
      <c r="R45" s="137"/>
      <c r="S45" s="137"/>
      <c r="T45" s="137"/>
      <c r="U45" s="137">
        <v>24</v>
      </c>
      <c r="V45" s="137">
        <v>49.7</v>
      </c>
      <c r="W45" s="137">
        <v>20</v>
      </c>
      <c r="X45" s="138">
        <f>F45</f>
        <v>4.7</v>
      </c>
      <c r="Y45" s="137">
        <f t="shared" si="10"/>
        <v>5.6</v>
      </c>
      <c r="Z45" s="137">
        <f t="shared" si="10"/>
        <v>5.6</v>
      </c>
    </row>
    <row r="46" spans="1:26" s="87" customFormat="1" x14ac:dyDescent="0.2">
      <c r="A46" s="98" t="s">
        <v>19</v>
      </c>
      <c r="B46" s="98" t="s">
        <v>293</v>
      </c>
      <c r="C46" s="137">
        <v>18</v>
      </c>
      <c r="D46" s="136">
        <v>47</v>
      </c>
      <c r="E46" s="136">
        <v>0.3</v>
      </c>
      <c r="F46" s="138">
        <f>27.2+15.8</f>
        <v>43</v>
      </c>
      <c r="G46" s="138">
        <v>51.1</v>
      </c>
      <c r="H46" s="138">
        <f>35.2+9</f>
        <v>44.2</v>
      </c>
      <c r="I46" s="137">
        <v>24</v>
      </c>
      <c r="J46" s="137">
        <v>48.7</v>
      </c>
      <c r="K46" s="137">
        <v>55</v>
      </c>
      <c r="L46" s="138">
        <f>F46</f>
        <v>43</v>
      </c>
      <c r="M46" s="138">
        <f>G46</f>
        <v>51.1</v>
      </c>
      <c r="N46" s="138">
        <f>H46</f>
        <v>44.2</v>
      </c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</row>
    <row r="47" spans="1:26" s="87" customFormat="1" x14ac:dyDescent="0.2">
      <c r="A47" s="98" t="s">
        <v>19</v>
      </c>
      <c r="B47" s="98" t="s">
        <v>294</v>
      </c>
      <c r="C47" s="137">
        <v>19</v>
      </c>
      <c r="D47" s="136">
        <v>46.8</v>
      </c>
      <c r="E47" s="136">
        <v>0.3</v>
      </c>
      <c r="F47" s="138">
        <v>37.4</v>
      </c>
      <c r="G47" s="138">
        <v>23.3</v>
      </c>
      <c r="H47" s="138">
        <v>32.1</v>
      </c>
      <c r="I47" s="137">
        <v>25</v>
      </c>
      <c r="J47" s="137">
        <v>48.7</v>
      </c>
      <c r="K47" s="137">
        <v>60</v>
      </c>
      <c r="L47" s="138">
        <f>F47</f>
        <v>37.4</v>
      </c>
      <c r="M47" s="138">
        <f t="shared" ref="M47:N47" si="42">G47</f>
        <v>23.3</v>
      </c>
      <c r="N47" s="138">
        <f t="shared" si="42"/>
        <v>32.1</v>
      </c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</row>
    <row r="48" spans="1:26" s="87" customFormat="1" x14ac:dyDescent="0.2">
      <c r="A48" s="98" t="s">
        <v>20</v>
      </c>
      <c r="B48" s="98" t="s">
        <v>21</v>
      </c>
      <c r="C48" s="137">
        <v>20</v>
      </c>
      <c r="D48" s="136">
        <v>46.7</v>
      </c>
      <c r="E48" s="100">
        <v>0.15</v>
      </c>
      <c r="F48" s="138">
        <v>4.4000000000000004</v>
      </c>
      <c r="G48" s="138">
        <v>6.6</v>
      </c>
      <c r="H48" s="138">
        <v>5.9</v>
      </c>
      <c r="I48" s="137">
        <v>25</v>
      </c>
      <c r="J48" s="137">
        <v>48.7</v>
      </c>
      <c r="K48" s="137">
        <v>60</v>
      </c>
      <c r="L48" s="138">
        <f>F48</f>
        <v>4.4000000000000004</v>
      </c>
      <c r="M48" s="138">
        <f>G48</f>
        <v>6.6</v>
      </c>
      <c r="N48" s="138">
        <f>H48</f>
        <v>5.9</v>
      </c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</row>
    <row r="49" spans="1:26" s="87" customFormat="1" ht="25.5" x14ac:dyDescent="0.2">
      <c r="A49" s="98" t="s">
        <v>35</v>
      </c>
      <c r="B49" s="98" t="s">
        <v>214</v>
      </c>
      <c r="C49" s="137">
        <v>21</v>
      </c>
      <c r="D49" s="136">
        <v>46.6</v>
      </c>
      <c r="E49" s="100">
        <v>0.15</v>
      </c>
      <c r="F49" s="138">
        <v>15.6</v>
      </c>
      <c r="G49" s="138">
        <v>17.600000000000001</v>
      </c>
      <c r="H49" s="138">
        <v>16.399999999999999</v>
      </c>
      <c r="I49" s="137">
        <v>26</v>
      </c>
      <c r="J49" s="137">
        <v>48.7</v>
      </c>
      <c r="K49" s="137">
        <v>65</v>
      </c>
      <c r="L49" s="138">
        <f t="shared" ref="L49:N49" si="43">F49</f>
        <v>15.6</v>
      </c>
      <c r="M49" s="138">
        <f t="shared" si="43"/>
        <v>17.600000000000001</v>
      </c>
      <c r="N49" s="138">
        <f t="shared" si="43"/>
        <v>16.399999999999999</v>
      </c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</row>
    <row r="50" spans="1:26" s="87" customFormat="1" ht="25.5" x14ac:dyDescent="0.2">
      <c r="A50" s="98" t="s">
        <v>16</v>
      </c>
      <c r="B50" s="98" t="s">
        <v>17</v>
      </c>
      <c r="C50" s="137">
        <v>21</v>
      </c>
      <c r="D50" s="136">
        <v>46.6</v>
      </c>
      <c r="E50" s="137">
        <v>0.15</v>
      </c>
      <c r="F50" s="138">
        <v>1.6</v>
      </c>
      <c r="G50" s="138">
        <v>1.7</v>
      </c>
      <c r="H50" s="138">
        <v>2.1</v>
      </c>
      <c r="I50" s="137">
        <v>27</v>
      </c>
      <c r="J50" s="137">
        <v>48.7</v>
      </c>
      <c r="K50" s="137">
        <v>70</v>
      </c>
      <c r="L50" s="138">
        <f t="shared" ref="L50:N52" si="44">F50</f>
        <v>1.6</v>
      </c>
      <c r="M50" s="138">
        <f t="shared" si="44"/>
        <v>1.7</v>
      </c>
      <c r="N50" s="138">
        <f t="shared" si="44"/>
        <v>2.1</v>
      </c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</row>
    <row r="51" spans="1:26" s="87" customFormat="1" ht="18" customHeight="1" x14ac:dyDescent="0.2">
      <c r="A51" s="98" t="s">
        <v>29</v>
      </c>
      <c r="B51" s="98" t="s">
        <v>21</v>
      </c>
      <c r="C51" s="137">
        <v>21</v>
      </c>
      <c r="D51" s="136">
        <v>46.6</v>
      </c>
      <c r="E51" s="100">
        <v>0.15</v>
      </c>
      <c r="F51" s="138">
        <v>1.2</v>
      </c>
      <c r="G51" s="138">
        <v>1.2</v>
      </c>
      <c r="H51" s="138">
        <v>1.2</v>
      </c>
      <c r="I51" s="137">
        <v>27</v>
      </c>
      <c r="J51" s="137">
        <v>48.7</v>
      </c>
      <c r="K51" s="137">
        <v>70</v>
      </c>
      <c r="L51" s="138">
        <f t="shared" si="44"/>
        <v>1.2</v>
      </c>
      <c r="M51" s="138">
        <f t="shared" si="44"/>
        <v>1.2</v>
      </c>
      <c r="N51" s="138">
        <f t="shared" si="44"/>
        <v>1.2</v>
      </c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</row>
    <row r="52" spans="1:26" s="87" customFormat="1" ht="25.5" x14ac:dyDescent="0.2">
      <c r="A52" s="98" t="s">
        <v>31</v>
      </c>
      <c r="B52" s="98" t="s">
        <v>21</v>
      </c>
      <c r="C52" s="137">
        <v>21</v>
      </c>
      <c r="D52" s="136">
        <v>46.6</v>
      </c>
      <c r="E52" s="100">
        <v>0.15</v>
      </c>
      <c r="F52" s="138">
        <v>12.3</v>
      </c>
      <c r="G52" s="138">
        <v>12.2</v>
      </c>
      <c r="H52" s="138">
        <v>13.6</v>
      </c>
      <c r="I52" s="137">
        <v>26</v>
      </c>
      <c r="J52" s="137">
        <v>48.7</v>
      </c>
      <c r="K52" s="137">
        <v>65</v>
      </c>
      <c r="L52" s="138">
        <f t="shared" si="44"/>
        <v>12.3</v>
      </c>
      <c r="M52" s="138">
        <f t="shared" si="44"/>
        <v>12.2</v>
      </c>
      <c r="N52" s="138">
        <f t="shared" si="44"/>
        <v>13.6</v>
      </c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</row>
    <row r="53" spans="1:26" s="87" customFormat="1" ht="25.5" x14ac:dyDescent="0.2">
      <c r="A53" s="98" t="s">
        <v>313</v>
      </c>
      <c r="B53" s="98" t="s">
        <v>295</v>
      </c>
      <c r="C53" s="86">
        <v>21</v>
      </c>
      <c r="D53" s="137">
        <v>46.6</v>
      </c>
      <c r="E53" s="137">
        <v>0.15</v>
      </c>
      <c r="F53" s="138">
        <v>2.2000000000000002</v>
      </c>
      <c r="G53" s="137">
        <v>2.2999999999999998</v>
      </c>
      <c r="H53" s="138">
        <v>2.2999999999999998</v>
      </c>
      <c r="I53" s="137">
        <v>27</v>
      </c>
      <c r="J53" s="137">
        <v>48.7</v>
      </c>
      <c r="K53" s="137">
        <v>70</v>
      </c>
      <c r="L53" s="138">
        <f>F53</f>
        <v>2.2000000000000002</v>
      </c>
      <c r="M53" s="137">
        <f t="shared" ref="M53:N53" si="45">G53</f>
        <v>2.2999999999999998</v>
      </c>
      <c r="N53" s="138">
        <f t="shared" si="45"/>
        <v>2.2999999999999998</v>
      </c>
      <c r="O53" s="137"/>
      <c r="P53" s="137"/>
      <c r="Q53" s="137"/>
      <c r="R53" s="137"/>
      <c r="S53" s="138"/>
      <c r="T53" s="138"/>
      <c r="U53" s="137"/>
      <c r="V53" s="137"/>
      <c r="W53" s="137"/>
      <c r="X53" s="137"/>
      <c r="Y53" s="137"/>
      <c r="Z53" s="137"/>
    </row>
    <row r="54" spans="1:26" s="87" customFormat="1" ht="25.5" x14ac:dyDescent="0.2">
      <c r="A54" s="98" t="s">
        <v>309</v>
      </c>
      <c r="B54" s="98" t="s">
        <v>254</v>
      </c>
      <c r="C54" s="137">
        <v>21</v>
      </c>
      <c r="D54" s="137">
        <v>46.6</v>
      </c>
      <c r="E54" s="100">
        <v>0.15</v>
      </c>
      <c r="F54" s="138">
        <f>0.032+0.216+0.009+0.612</f>
        <v>0.9</v>
      </c>
      <c r="G54" s="138">
        <f>0.202+0.216+0.007+0.612</f>
        <v>1</v>
      </c>
      <c r="H54" s="138">
        <f>0.071+0.216+0.014+0.612</f>
        <v>0.9</v>
      </c>
      <c r="I54" s="137">
        <v>27</v>
      </c>
      <c r="J54" s="137">
        <v>48.7</v>
      </c>
      <c r="K54" s="137">
        <v>70</v>
      </c>
      <c r="L54" s="138">
        <f t="shared" ref="L54:L55" si="46">F54</f>
        <v>0.9</v>
      </c>
      <c r="M54" s="138">
        <f t="shared" ref="M54:N55" si="47">G54</f>
        <v>1</v>
      </c>
      <c r="N54" s="138">
        <f t="shared" si="47"/>
        <v>0.9</v>
      </c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</row>
    <row r="55" spans="1:26" s="87" customFormat="1" ht="25.5" x14ac:dyDescent="0.2">
      <c r="A55" s="98" t="s">
        <v>428</v>
      </c>
      <c r="B55" s="98" t="s">
        <v>429</v>
      </c>
      <c r="C55" s="137">
        <v>21</v>
      </c>
      <c r="D55" s="136">
        <v>46.6</v>
      </c>
      <c r="E55" s="100">
        <v>0.15</v>
      </c>
      <c r="F55" s="137">
        <v>0.1</v>
      </c>
      <c r="G55" s="137">
        <v>0.1</v>
      </c>
      <c r="H55" s="137">
        <v>0.1</v>
      </c>
      <c r="I55" s="137">
        <v>27</v>
      </c>
      <c r="J55" s="137">
        <v>48.7</v>
      </c>
      <c r="K55" s="137">
        <v>70</v>
      </c>
      <c r="L55" s="137">
        <f t="shared" si="46"/>
        <v>0.1</v>
      </c>
      <c r="M55" s="137">
        <f t="shared" si="47"/>
        <v>0.1</v>
      </c>
      <c r="N55" s="137">
        <f t="shared" si="47"/>
        <v>0.1</v>
      </c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</row>
    <row r="56" spans="1:26" s="87" customFormat="1" ht="25.5" x14ac:dyDescent="0.2">
      <c r="A56" s="98" t="s">
        <v>34</v>
      </c>
      <c r="B56" s="98" t="s">
        <v>21</v>
      </c>
      <c r="C56" s="137">
        <v>22</v>
      </c>
      <c r="D56" s="136">
        <v>46.5</v>
      </c>
      <c r="E56" s="100">
        <v>0.15</v>
      </c>
      <c r="F56" s="138">
        <f>32.2+4.9</f>
        <v>37.1</v>
      </c>
      <c r="G56" s="138">
        <v>37.200000000000003</v>
      </c>
      <c r="H56" s="138">
        <f>34.6+3</f>
        <v>37.6</v>
      </c>
      <c r="I56" s="137">
        <v>27</v>
      </c>
      <c r="J56" s="137">
        <v>48.7</v>
      </c>
      <c r="K56" s="297">
        <v>70</v>
      </c>
      <c r="L56" s="138">
        <f t="shared" ref="L56" si="48">F56</f>
        <v>37.1</v>
      </c>
      <c r="M56" s="138">
        <f t="shared" ref="M56:N56" si="49">G56</f>
        <v>37.200000000000003</v>
      </c>
      <c r="N56" s="138">
        <f t="shared" si="49"/>
        <v>37.6</v>
      </c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</row>
    <row r="57" spans="1:26" s="87" customFormat="1" x14ac:dyDescent="0.2">
      <c r="A57" s="98" t="s">
        <v>36</v>
      </c>
      <c r="B57" s="98" t="s">
        <v>37</v>
      </c>
      <c r="C57" s="136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>
        <v>1</v>
      </c>
      <c r="P57" s="137">
        <v>49.1</v>
      </c>
      <c r="Q57" s="137">
        <v>5</v>
      </c>
      <c r="R57" s="138">
        <v>0.6</v>
      </c>
      <c r="S57" s="138">
        <v>0.6</v>
      </c>
      <c r="T57" s="138">
        <v>0.6</v>
      </c>
      <c r="U57" s="137"/>
      <c r="V57" s="137"/>
      <c r="W57" s="137"/>
      <c r="X57" s="137"/>
      <c r="Y57" s="137"/>
      <c r="Z57" s="137"/>
    </row>
    <row r="58" spans="1:26" s="87" customFormat="1" x14ac:dyDescent="0.2">
      <c r="A58" s="101" t="s">
        <v>12</v>
      </c>
      <c r="B58" s="101" t="s">
        <v>13</v>
      </c>
      <c r="C58" s="84"/>
      <c r="D58" s="298"/>
      <c r="E58" s="299"/>
      <c r="F58" s="137"/>
      <c r="G58" s="137"/>
      <c r="H58" s="137"/>
      <c r="I58" s="137"/>
      <c r="J58" s="137"/>
      <c r="K58" s="137"/>
      <c r="L58" s="137"/>
      <c r="M58" s="137"/>
      <c r="N58" s="137"/>
      <c r="O58" s="137">
        <v>1</v>
      </c>
      <c r="P58" s="137">
        <v>49.1</v>
      </c>
      <c r="Q58" s="137">
        <v>5</v>
      </c>
      <c r="R58" s="138">
        <v>1.5</v>
      </c>
      <c r="S58" s="138">
        <v>1.6</v>
      </c>
      <c r="T58" s="137">
        <v>1.5</v>
      </c>
      <c r="U58" s="137"/>
      <c r="V58" s="137"/>
      <c r="W58" s="137"/>
      <c r="X58" s="137"/>
      <c r="Y58" s="137"/>
      <c r="Z58" s="137"/>
    </row>
    <row r="59" spans="1:26" s="87" customFormat="1" ht="140.25" customHeight="1" x14ac:dyDescent="0.2">
      <c r="A59" s="98" t="s">
        <v>40</v>
      </c>
      <c r="B59" s="98" t="s">
        <v>271</v>
      </c>
      <c r="C59" s="136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>
        <v>2</v>
      </c>
      <c r="P59" s="137">
        <v>49.1</v>
      </c>
      <c r="Q59" s="137">
        <v>10</v>
      </c>
      <c r="R59" s="138">
        <v>9.4</v>
      </c>
      <c r="S59" s="138">
        <v>9.5</v>
      </c>
      <c r="T59" s="138">
        <v>9.6</v>
      </c>
      <c r="U59" s="137">
        <v>3</v>
      </c>
      <c r="V59" s="137">
        <v>49.8</v>
      </c>
      <c r="W59" s="137">
        <v>90</v>
      </c>
      <c r="X59" s="138">
        <f>R59</f>
        <v>9.4</v>
      </c>
      <c r="Y59" s="138">
        <f t="shared" ref="Y59:Z59" si="50">S59</f>
        <v>9.5</v>
      </c>
      <c r="Z59" s="138">
        <f t="shared" si="50"/>
        <v>9.6</v>
      </c>
    </row>
    <row r="60" spans="1:26" s="87" customFormat="1" ht="38.25" x14ac:dyDescent="0.2">
      <c r="A60" s="98" t="s">
        <v>216</v>
      </c>
      <c r="B60" s="98" t="s">
        <v>205</v>
      </c>
      <c r="C60" s="298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>
        <v>4</v>
      </c>
      <c r="P60" s="137">
        <v>49.1</v>
      </c>
      <c r="Q60" s="137">
        <v>20</v>
      </c>
      <c r="R60" s="138">
        <v>25.3</v>
      </c>
      <c r="S60" s="138">
        <v>27.8</v>
      </c>
      <c r="T60" s="138">
        <v>28.1</v>
      </c>
      <c r="U60" s="137"/>
      <c r="V60" s="137"/>
      <c r="W60" s="137"/>
      <c r="X60" s="137"/>
      <c r="Y60" s="137"/>
      <c r="Z60" s="137"/>
    </row>
    <row r="61" spans="1:26" s="87" customFormat="1" ht="51" customHeight="1" x14ac:dyDescent="0.2">
      <c r="A61" s="98" t="s">
        <v>38</v>
      </c>
      <c r="B61" s="98" t="s">
        <v>255</v>
      </c>
      <c r="C61" s="298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>
        <v>5</v>
      </c>
      <c r="P61" s="137">
        <v>49.1</v>
      </c>
      <c r="Q61" s="137">
        <v>25</v>
      </c>
      <c r="R61" s="138">
        <v>10.8</v>
      </c>
      <c r="S61" s="138">
        <v>9.5</v>
      </c>
      <c r="T61" s="138">
        <v>10.9</v>
      </c>
      <c r="U61" s="137"/>
      <c r="V61" s="137"/>
      <c r="W61" s="137"/>
      <c r="X61" s="137"/>
      <c r="Y61" s="137"/>
      <c r="Z61" s="137"/>
    </row>
    <row r="62" spans="1:26" s="87" customFormat="1" x14ac:dyDescent="0.2">
      <c r="A62" s="98" t="s">
        <v>30</v>
      </c>
      <c r="B62" s="199" t="s">
        <v>206</v>
      </c>
      <c r="C62" s="136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>
        <v>6</v>
      </c>
      <c r="P62" s="137">
        <v>49.1</v>
      </c>
      <c r="Q62" s="137">
        <v>30</v>
      </c>
      <c r="R62" s="138">
        <v>24</v>
      </c>
      <c r="S62" s="138">
        <v>27.2</v>
      </c>
      <c r="T62" s="138">
        <v>24.9</v>
      </c>
      <c r="U62" s="137"/>
      <c r="V62" s="137"/>
      <c r="W62" s="137"/>
      <c r="X62" s="137"/>
      <c r="Y62" s="137"/>
      <c r="Z62" s="137"/>
    </row>
    <row r="63" spans="1:26" s="87" customFormat="1" x14ac:dyDescent="0.2">
      <c r="A63" s="98" t="s">
        <v>430</v>
      </c>
      <c r="B63" s="199" t="s">
        <v>431</v>
      </c>
      <c r="C63" s="136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>
        <v>8</v>
      </c>
      <c r="P63" s="137">
        <v>49.1</v>
      </c>
      <c r="Q63" s="137">
        <v>40</v>
      </c>
      <c r="R63" s="138">
        <v>7.8</v>
      </c>
      <c r="S63" s="138">
        <v>8.5</v>
      </c>
      <c r="T63" s="138">
        <v>8.8000000000000007</v>
      </c>
      <c r="U63" s="137"/>
      <c r="V63" s="137"/>
      <c r="W63" s="137"/>
      <c r="X63" s="137"/>
      <c r="Y63" s="137"/>
      <c r="Z63" s="137"/>
    </row>
    <row r="64" spans="1:26" s="87" customFormat="1" ht="38.25" x14ac:dyDescent="0.2">
      <c r="A64" s="98" t="s">
        <v>48</v>
      </c>
      <c r="B64" s="98" t="s">
        <v>252</v>
      </c>
      <c r="C64" s="136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>
        <v>8</v>
      </c>
      <c r="P64" s="137">
        <v>49.1</v>
      </c>
      <c r="Q64" s="137">
        <v>40</v>
      </c>
      <c r="R64" s="138">
        <v>1.7</v>
      </c>
      <c r="S64" s="138">
        <v>2.6</v>
      </c>
      <c r="T64" s="138">
        <v>2.7</v>
      </c>
      <c r="U64" s="137"/>
      <c r="V64" s="137"/>
      <c r="W64" s="137"/>
      <c r="X64" s="137"/>
      <c r="Y64" s="137"/>
      <c r="Z64" s="137"/>
    </row>
    <row r="65" spans="1:26" s="87" customFormat="1" ht="25.5" x14ac:dyDescent="0.2">
      <c r="A65" s="98" t="s">
        <v>314</v>
      </c>
      <c r="B65" s="98" t="s">
        <v>296</v>
      </c>
      <c r="C65" s="136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>
        <v>8</v>
      </c>
      <c r="P65" s="137">
        <v>49.1</v>
      </c>
      <c r="Q65" s="137">
        <v>40</v>
      </c>
      <c r="R65" s="138">
        <v>9.6999999999999993</v>
      </c>
      <c r="S65" s="137">
        <v>9.6999999999999993</v>
      </c>
      <c r="T65" s="137">
        <v>9.6999999999999993</v>
      </c>
      <c r="U65" s="137"/>
      <c r="V65" s="137"/>
      <c r="W65" s="137"/>
      <c r="X65" s="137"/>
      <c r="Y65" s="137"/>
      <c r="Z65" s="137"/>
    </row>
    <row r="66" spans="1:26" x14ac:dyDescent="0.2">
      <c r="B66" s="89" t="s">
        <v>135</v>
      </c>
      <c r="F66" s="124">
        <f>SUM(F10:F65)</f>
        <v>490.7</v>
      </c>
      <c r="G66" s="124">
        <f t="shared" ref="G66:H66" si="51">SUM(G10:G65)</f>
        <v>529.9</v>
      </c>
      <c r="H66" s="124">
        <f t="shared" si="51"/>
        <v>540</v>
      </c>
      <c r="I66" s="124"/>
      <c r="J66" s="124"/>
      <c r="K66" s="124"/>
      <c r="L66" s="124">
        <f>SUM(L10:L65)</f>
        <v>474.8</v>
      </c>
      <c r="M66" s="124">
        <f t="shared" ref="M66:T66" si="52">SUM(M10:M65)</f>
        <v>514.20000000000005</v>
      </c>
      <c r="N66" s="124">
        <f t="shared" si="52"/>
        <v>524.20000000000005</v>
      </c>
      <c r="O66" s="124"/>
      <c r="P66" s="124"/>
      <c r="Q66" s="124"/>
      <c r="R66" s="124">
        <f t="shared" si="52"/>
        <v>90.8</v>
      </c>
      <c r="S66" s="124">
        <f t="shared" si="52"/>
        <v>97</v>
      </c>
      <c r="T66" s="124">
        <f t="shared" si="52"/>
        <v>96.8</v>
      </c>
      <c r="U66" s="274"/>
      <c r="V66" s="274"/>
      <c r="W66" s="274"/>
      <c r="X66" s="124">
        <f>SUM(X10:X65)</f>
        <v>159.9</v>
      </c>
      <c r="Y66" s="246">
        <f>SUM(Y10:Y65)</f>
        <v>187.5</v>
      </c>
      <c r="Z66" s="246">
        <f>SUM(Z10:Z65)</f>
        <v>193.7</v>
      </c>
    </row>
    <row r="67" spans="1:26" x14ac:dyDescent="0.2">
      <c r="F67" s="88"/>
      <c r="R67" s="88"/>
      <c r="X67" s="88"/>
    </row>
    <row r="68" spans="1:26" x14ac:dyDescent="0.2">
      <c r="B68" s="93" t="str">
        <f>'ВЭС, ВПМЭС'!B81</f>
        <v>АЧР-1 (САЧР), АЧР-2 несовмещенная</v>
      </c>
      <c r="F68" s="124">
        <f>F66+R66</f>
        <v>581.5</v>
      </c>
      <c r="G68" s="124">
        <f t="shared" ref="G68:H68" si="53">G66+S66</f>
        <v>626.9</v>
      </c>
      <c r="H68" s="124">
        <f t="shared" si="53"/>
        <v>636.79999999999995</v>
      </c>
    </row>
    <row r="70" spans="1:26" hidden="1" x14ac:dyDescent="0.2">
      <c r="E70" s="124">
        <v>49.2</v>
      </c>
      <c r="F70" s="124">
        <f>F10+F11+F12+F13+F14+F15</f>
        <v>15.9</v>
      </c>
      <c r="G70" s="124">
        <f t="shared" ref="G70:H70" si="54">G10+G11+G12+G13+G14+G15</f>
        <v>15.7</v>
      </c>
      <c r="H70" s="124">
        <f t="shared" si="54"/>
        <v>15.8</v>
      </c>
      <c r="J70" s="88"/>
      <c r="K70" s="88"/>
      <c r="L70" s="88"/>
      <c r="M70" s="88"/>
      <c r="N70" s="88"/>
      <c r="U70" s="274">
        <v>49.2</v>
      </c>
      <c r="V70" s="274">
        <f>V11</f>
        <v>49.8</v>
      </c>
      <c r="W70" s="274">
        <f>W11</f>
        <v>100</v>
      </c>
      <c r="X70" s="88">
        <f>X11+X14</f>
        <v>1.7</v>
      </c>
      <c r="Y70" s="88">
        <f t="shared" ref="Y70:Z70" si="55">Y11+Y14</f>
        <v>1.8</v>
      </c>
      <c r="Z70" s="88">
        <f t="shared" si="55"/>
        <v>2.1</v>
      </c>
    </row>
    <row r="71" spans="1:26" hidden="1" x14ac:dyDescent="0.2">
      <c r="M71" s="88"/>
      <c r="N71" s="88"/>
      <c r="U71" s="274">
        <v>49.2</v>
      </c>
      <c r="V71" s="274">
        <f>V12</f>
        <v>49.8</v>
      </c>
      <c r="W71" s="274">
        <v>95</v>
      </c>
      <c r="X71" s="88">
        <f>X12</f>
        <v>2.5</v>
      </c>
      <c r="Y71" s="88">
        <f t="shared" ref="Y71:Z71" si="56">Y12</f>
        <v>2.6</v>
      </c>
      <c r="Z71" s="88">
        <f t="shared" si="56"/>
        <v>2.6</v>
      </c>
    </row>
    <row r="72" spans="1:26" hidden="1" x14ac:dyDescent="0.2">
      <c r="E72" s="124">
        <v>48.7</v>
      </c>
      <c r="F72" s="88">
        <f>F16+F17</f>
        <v>2</v>
      </c>
      <c r="G72" s="88">
        <f t="shared" ref="G72:H72" si="57">G16+G17</f>
        <v>2</v>
      </c>
      <c r="H72" s="88">
        <f t="shared" si="57"/>
        <v>2</v>
      </c>
      <c r="I72" s="124">
        <f>SUM(L72:L74)</f>
        <v>2</v>
      </c>
      <c r="J72" s="124">
        <v>49</v>
      </c>
      <c r="K72" s="274">
        <v>10</v>
      </c>
      <c r="L72" s="88">
        <f>L16</f>
        <v>1.6</v>
      </c>
      <c r="M72" s="88">
        <f t="shared" ref="M72:N72" si="58">M16</f>
        <v>1.7</v>
      </c>
      <c r="N72" s="88">
        <f t="shared" si="58"/>
        <v>1.7</v>
      </c>
      <c r="U72" s="274">
        <v>49.1</v>
      </c>
      <c r="V72" s="274">
        <f>V59</f>
        <v>49.8</v>
      </c>
      <c r="W72" s="274">
        <v>90</v>
      </c>
      <c r="X72" s="88">
        <f>X59</f>
        <v>9.4</v>
      </c>
      <c r="Y72" s="88">
        <f t="shared" ref="Y72:Z72" si="59">Y59</f>
        <v>9.5</v>
      </c>
      <c r="Z72" s="88">
        <f t="shared" si="59"/>
        <v>9.6</v>
      </c>
    </row>
    <row r="73" spans="1:26" hidden="1" x14ac:dyDescent="0.2">
      <c r="E73" s="124">
        <v>48.7</v>
      </c>
      <c r="J73" s="124">
        <v>49</v>
      </c>
      <c r="K73" s="70">
        <v>20</v>
      </c>
      <c r="L73" s="88">
        <f>L17</f>
        <v>0.4</v>
      </c>
      <c r="M73" s="88">
        <f t="shared" ref="M73:N73" si="60">M17</f>
        <v>0.3</v>
      </c>
      <c r="N73" s="88">
        <f t="shared" si="60"/>
        <v>0.3</v>
      </c>
      <c r="O73" s="88"/>
      <c r="U73" s="274">
        <v>48.7</v>
      </c>
      <c r="V73" s="274">
        <v>49.8</v>
      </c>
      <c r="W73" s="274">
        <v>80</v>
      </c>
      <c r="X73" s="88">
        <f>X16</f>
        <v>1.6</v>
      </c>
      <c r="Y73" s="88">
        <f t="shared" ref="Y73:Z73" si="61">Y16</f>
        <v>1.7</v>
      </c>
      <c r="Z73" s="88">
        <f t="shared" si="61"/>
        <v>1.7</v>
      </c>
    </row>
    <row r="74" spans="1:26" hidden="1" x14ac:dyDescent="0.2">
      <c r="E74" s="124">
        <v>48.7</v>
      </c>
      <c r="F74" s="88"/>
      <c r="G74" s="88"/>
      <c r="H74" s="88"/>
      <c r="J74" s="124"/>
      <c r="K74" s="70"/>
      <c r="L74" s="88"/>
      <c r="M74" s="88"/>
      <c r="N74" s="88"/>
      <c r="U74" s="274">
        <f>U73</f>
        <v>48.7</v>
      </c>
      <c r="V74" s="274">
        <v>49.8</v>
      </c>
      <c r="W74" s="274">
        <v>75</v>
      </c>
      <c r="X74" s="88">
        <f>X17</f>
        <v>0.4</v>
      </c>
      <c r="Y74" s="88">
        <f t="shared" ref="Y74:Z74" si="62">Y17</f>
        <v>0.3</v>
      </c>
      <c r="Z74" s="88">
        <f t="shared" si="62"/>
        <v>0.3</v>
      </c>
    </row>
    <row r="75" spans="1:26" hidden="1" x14ac:dyDescent="0.2">
      <c r="E75" s="124">
        <v>48.6</v>
      </c>
      <c r="F75" s="88">
        <f>F18+F19+F20</f>
        <v>14.2</v>
      </c>
      <c r="G75" s="88">
        <f t="shared" ref="G75:H75" si="63">G18+G19+G20</f>
        <v>14.9</v>
      </c>
      <c r="H75" s="88">
        <f t="shared" si="63"/>
        <v>15</v>
      </c>
      <c r="J75" s="124">
        <v>49</v>
      </c>
      <c r="K75" s="70">
        <v>20</v>
      </c>
      <c r="L75" s="88">
        <f>L18+L19+L20</f>
        <v>14.2</v>
      </c>
      <c r="M75" s="88">
        <f t="shared" ref="M75:N75" si="64">M18+M19+M20</f>
        <v>14.9</v>
      </c>
      <c r="N75" s="88">
        <f t="shared" si="64"/>
        <v>15</v>
      </c>
      <c r="U75" s="274">
        <f>U74</f>
        <v>48.7</v>
      </c>
      <c r="V75" s="274">
        <v>49.8</v>
      </c>
      <c r="W75" s="274">
        <v>60</v>
      </c>
      <c r="X75" s="88"/>
      <c r="Y75" s="88"/>
      <c r="Z75" s="88"/>
    </row>
    <row r="76" spans="1:26" hidden="1" x14ac:dyDescent="0.2">
      <c r="E76" s="124">
        <v>48.5</v>
      </c>
      <c r="F76" s="88">
        <f>F21</f>
        <v>6.9</v>
      </c>
      <c r="G76" s="88">
        <f t="shared" ref="G76:H76" si="65">G21</f>
        <v>7.1</v>
      </c>
      <c r="H76" s="88">
        <f t="shared" si="65"/>
        <v>7</v>
      </c>
      <c r="J76" s="124">
        <v>48.9</v>
      </c>
      <c r="K76" s="70">
        <v>20</v>
      </c>
      <c r="L76" s="88">
        <f>L21</f>
        <v>6.9</v>
      </c>
      <c r="M76" s="88">
        <f t="shared" ref="M76:N76" si="66">M21</f>
        <v>7.1</v>
      </c>
      <c r="N76" s="88">
        <f t="shared" si="66"/>
        <v>7</v>
      </c>
      <c r="U76" s="274">
        <v>48.6</v>
      </c>
      <c r="V76" s="274">
        <f>V18</f>
        <v>49.8</v>
      </c>
      <c r="W76" s="274">
        <v>70</v>
      </c>
      <c r="X76" s="272">
        <f>X20</f>
        <v>2.1</v>
      </c>
      <c r="Y76" s="272">
        <f t="shared" ref="Y76:Z76" si="67">Y20</f>
        <v>2.2000000000000002</v>
      </c>
      <c r="Z76" s="272">
        <f t="shared" si="67"/>
        <v>2.1</v>
      </c>
    </row>
    <row r="77" spans="1:26" hidden="1" x14ac:dyDescent="0.2">
      <c r="E77" s="124">
        <v>48.4</v>
      </c>
      <c r="F77" s="88">
        <f>F22+F23</f>
        <v>29.1</v>
      </c>
      <c r="G77" s="88">
        <f t="shared" ref="G77:H77" si="68">G22+G23</f>
        <v>32.1</v>
      </c>
      <c r="H77" s="88">
        <f t="shared" si="68"/>
        <v>31.9</v>
      </c>
      <c r="J77" s="124">
        <v>48.9</v>
      </c>
      <c r="K77" s="274">
        <v>25</v>
      </c>
      <c r="L77" s="88">
        <f>L22+L23</f>
        <v>29.1</v>
      </c>
      <c r="M77" s="88">
        <f t="shared" ref="M77:N77" si="69">M22+M23</f>
        <v>32.1</v>
      </c>
      <c r="N77" s="88">
        <f t="shared" si="69"/>
        <v>31.9</v>
      </c>
      <c r="U77" s="274">
        <v>48.6</v>
      </c>
      <c r="V77" s="274">
        <f>V42</f>
        <v>49.7</v>
      </c>
      <c r="W77" s="274">
        <f>W18</f>
        <v>65</v>
      </c>
      <c r="X77" s="88">
        <f>X18+X19</f>
        <v>12.1</v>
      </c>
      <c r="Y77" s="88">
        <f t="shared" ref="Y77:Z77" si="70">Y18+Y19</f>
        <v>12.7</v>
      </c>
      <c r="Z77" s="88">
        <f t="shared" si="70"/>
        <v>12.9</v>
      </c>
    </row>
    <row r="78" spans="1:26" hidden="1" x14ac:dyDescent="0.2">
      <c r="E78" s="124">
        <v>48.3</v>
      </c>
      <c r="F78" s="88">
        <f>F24</f>
        <v>14.4</v>
      </c>
      <c r="G78" s="88">
        <f t="shared" ref="G78:H78" si="71">G24</f>
        <v>16.3</v>
      </c>
      <c r="H78" s="88">
        <f t="shared" si="71"/>
        <v>17</v>
      </c>
      <c r="J78" s="124">
        <v>48.9</v>
      </c>
      <c r="K78" s="274">
        <v>30</v>
      </c>
      <c r="L78" s="88">
        <f>L24</f>
        <v>14.4</v>
      </c>
      <c r="M78" s="88">
        <f t="shared" ref="M78:N78" si="72">M24</f>
        <v>16.3</v>
      </c>
      <c r="N78" s="88">
        <f t="shared" si="72"/>
        <v>17</v>
      </c>
      <c r="U78" s="274">
        <v>48.5</v>
      </c>
      <c r="V78" s="274">
        <f>V22</f>
        <v>49.8</v>
      </c>
      <c r="W78" s="274">
        <v>60</v>
      </c>
      <c r="X78" s="88">
        <f>X21</f>
        <v>6.9</v>
      </c>
      <c r="Y78" s="88">
        <f t="shared" ref="Y78:Z78" si="73">Y21</f>
        <v>7.1</v>
      </c>
      <c r="Z78" s="88">
        <f t="shared" si="73"/>
        <v>7</v>
      </c>
    </row>
    <row r="79" spans="1:26" hidden="1" x14ac:dyDescent="0.2">
      <c r="E79" s="124">
        <v>48.3</v>
      </c>
      <c r="L79" s="88"/>
      <c r="M79" s="88"/>
      <c r="N79" s="88"/>
      <c r="U79" s="274"/>
      <c r="V79" s="274"/>
      <c r="W79" s="274"/>
      <c r="X79" s="88"/>
      <c r="Y79" s="88"/>
      <c r="Z79" s="88"/>
    </row>
    <row r="80" spans="1:26" hidden="1" x14ac:dyDescent="0.2">
      <c r="E80" s="124">
        <v>48.2</v>
      </c>
      <c r="F80" s="88">
        <f>F25</f>
        <v>0.2</v>
      </c>
      <c r="G80" s="88">
        <f t="shared" ref="G80:H80" si="74">G25</f>
        <v>0.7</v>
      </c>
      <c r="H80" s="88">
        <f t="shared" si="74"/>
        <v>0.5</v>
      </c>
      <c r="I80" s="124"/>
      <c r="J80" s="124">
        <v>48.9</v>
      </c>
      <c r="K80" s="274">
        <v>30</v>
      </c>
      <c r="L80" s="88">
        <f>L25</f>
        <v>0.2</v>
      </c>
      <c r="M80" s="88">
        <f t="shared" ref="M80:N80" si="75">M25</f>
        <v>0.7</v>
      </c>
      <c r="N80" s="88">
        <f t="shared" si="75"/>
        <v>0.5</v>
      </c>
      <c r="U80" s="274">
        <v>48.5</v>
      </c>
      <c r="V80" s="274">
        <f>V23</f>
        <v>49.8</v>
      </c>
      <c r="W80" s="274"/>
      <c r="X80" s="88"/>
      <c r="Y80" s="88"/>
      <c r="Z80" s="88"/>
    </row>
    <row r="81" spans="3:26" hidden="1" x14ac:dyDescent="0.2">
      <c r="E81" s="124">
        <v>48</v>
      </c>
      <c r="F81" s="131"/>
      <c r="G81" s="131"/>
      <c r="H81" s="131"/>
      <c r="J81" s="124">
        <v>48.9</v>
      </c>
      <c r="K81" s="274">
        <v>32</v>
      </c>
      <c r="L81" s="88">
        <f>L29</f>
        <v>4.2</v>
      </c>
      <c r="M81" s="88">
        <f t="shared" ref="M81:N81" si="76">M29</f>
        <v>4.5</v>
      </c>
      <c r="N81" s="88">
        <f t="shared" si="76"/>
        <v>4.4000000000000004</v>
      </c>
      <c r="U81" s="274">
        <v>48.4</v>
      </c>
      <c r="V81" s="274">
        <f>V26</f>
        <v>49.8</v>
      </c>
      <c r="W81" s="274">
        <v>55</v>
      </c>
      <c r="X81" s="88">
        <f>X23</f>
        <v>4.9000000000000004</v>
      </c>
      <c r="Y81" s="88">
        <f t="shared" ref="Y81:Z81" si="77">Y23</f>
        <v>5.3</v>
      </c>
      <c r="Z81" s="88">
        <f t="shared" si="77"/>
        <v>5.3</v>
      </c>
    </row>
    <row r="82" spans="3:26" hidden="1" x14ac:dyDescent="0.2">
      <c r="E82" s="124">
        <v>48</v>
      </c>
      <c r="F82" s="88">
        <f>F26+F27+F28+F29</f>
        <v>22.3</v>
      </c>
      <c r="G82" s="88">
        <f t="shared" ref="G82:H82" si="78">G26+G27+G28+G29</f>
        <v>28</v>
      </c>
      <c r="H82" s="88">
        <f t="shared" si="78"/>
        <v>31.4</v>
      </c>
      <c r="I82" s="124"/>
      <c r="J82" s="124">
        <v>48.9</v>
      </c>
      <c r="K82" s="274">
        <v>35</v>
      </c>
      <c r="L82" s="88">
        <f>L26+L27+L28</f>
        <v>18.100000000000001</v>
      </c>
      <c r="M82" s="88">
        <f t="shared" ref="M82:N82" si="79">M26+M27+M28</f>
        <v>23.5</v>
      </c>
      <c r="N82" s="88">
        <f t="shared" si="79"/>
        <v>27</v>
      </c>
      <c r="U82" s="274">
        <v>48.4</v>
      </c>
      <c r="V82" s="274">
        <f>V27</f>
        <v>49.8</v>
      </c>
      <c r="W82" s="274">
        <v>50</v>
      </c>
      <c r="X82" s="88">
        <f>X22</f>
        <v>24.2</v>
      </c>
      <c r="Y82" s="88">
        <f t="shared" ref="Y82:Z82" si="80">Y22</f>
        <v>26.8</v>
      </c>
      <c r="Z82" s="88">
        <f t="shared" si="80"/>
        <v>26.6</v>
      </c>
    </row>
    <row r="83" spans="3:26" hidden="1" x14ac:dyDescent="0.2">
      <c r="E83" s="124">
        <v>47.9</v>
      </c>
      <c r="F83" s="88">
        <f>F30</f>
        <v>8.1</v>
      </c>
      <c r="G83" s="88">
        <f t="shared" ref="G83:H83" si="81">G30</f>
        <v>10.8</v>
      </c>
      <c r="H83" s="88">
        <f t="shared" si="81"/>
        <v>11</v>
      </c>
      <c r="J83" s="124">
        <v>48.9</v>
      </c>
      <c r="K83" s="274">
        <v>35</v>
      </c>
      <c r="L83" s="88">
        <f>L30</f>
        <v>8.1</v>
      </c>
      <c r="M83" s="88">
        <f t="shared" ref="M83:N83" si="82">M30</f>
        <v>10.8</v>
      </c>
      <c r="N83" s="88">
        <f t="shared" si="82"/>
        <v>11</v>
      </c>
      <c r="U83" s="274">
        <v>48.3</v>
      </c>
      <c r="V83" s="274">
        <v>49.8</v>
      </c>
      <c r="W83" s="274">
        <v>45</v>
      </c>
      <c r="X83" s="88">
        <f>X24</f>
        <v>14.4</v>
      </c>
      <c r="Y83" s="88">
        <f t="shared" ref="Y83:Z83" si="83">Y24</f>
        <v>16.3</v>
      </c>
      <c r="Z83" s="88">
        <f t="shared" si="83"/>
        <v>17</v>
      </c>
    </row>
    <row r="84" spans="3:26" hidden="1" x14ac:dyDescent="0.2">
      <c r="D84" s="124"/>
      <c r="E84" s="124">
        <v>47.8</v>
      </c>
      <c r="F84" s="88">
        <f>F31+F32+F33+F34+F35</f>
        <v>16.100000000000001</v>
      </c>
      <c r="G84" s="88">
        <f t="shared" ref="G84:H84" si="84">G31+G32+G33+G34+G35</f>
        <v>22.5</v>
      </c>
      <c r="H84" s="88">
        <f t="shared" si="84"/>
        <v>23.5</v>
      </c>
      <c r="J84" s="124">
        <v>48.8</v>
      </c>
      <c r="K84" s="274">
        <v>35</v>
      </c>
      <c r="L84" s="88">
        <f>L32+L33+L34+L35</f>
        <v>14.9</v>
      </c>
      <c r="M84" s="88">
        <f t="shared" ref="M84:N84" si="85">M32+M33+M34+M35</f>
        <v>21.5</v>
      </c>
      <c r="N84" s="88">
        <f t="shared" si="85"/>
        <v>22.5</v>
      </c>
      <c r="U84" s="274">
        <v>48.2</v>
      </c>
      <c r="V84" s="274">
        <v>49.8</v>
      </c>
      <c r="W84" s="274">
        <v>40</v>
      </c>
      <c r="X84" s="88">
        <f>X25</f>
        <v>0.2</v>
      </c>
      <c r="Y84" s="88">
        <f t="shared" ref="Y84:Z84" si="86">Y25</f>
        <v>0.7</v>
      </c>
      <c r="Z84" s="88">
        <f t="shared" si="86"/>
        <v>0.5</v>
      </c>
    </row>
    <row r="85" spans="3:26" hidden="1" x14ac:dyDescent="0.2">
      <c r="E85" s="124">
        <v>47.8</v>
      </c>
      <c r="J85" s="124">
        <v>48.8</v>
      </c>
      <c r="K85" s="274">
        <v>40</v>
      </c>
      <c r="L85" s="88">
        <f>L31</f>
        <v>1.2</v>
      </c>
      <c r="M85" s="88">
        <f t="shared" ref="M85:N85" si="87">M31</f>
        <v>1</v>
      </c>
      <c r="N85" s="88">
        <f t="shared" si="87"/>
        <v>1</v>
      </c>
      <c r="U85" s="124">
        <v>48</v>
      </c>
      <c r="V85" s="274">
        <v>49.8</v>
      </c>
      <c r="W85" s="274">
        <v>25</v>
      </c>
      <c r="X85" s="88">
        <f>X26</f>
        <v>5.8</v>
      </c>
      <c r="Y85" s="88">
        <f t="shared" ref="Y85:Z85" si="88">Y26</f>
        <v>7.2</v>
      </c>
      <c r="Z85" s="88">
        <f t="shared" si="88"/>
        <v>7.4</v>
      </c>
    </row>
    <row r="86" spans="3:26" hidden="1" x14ac:dyDescent="0.2">
      <c r="E86" s="124">
        <v>47.7</v>
      </c>
      <c r="F86" s="88">
        <f>F36</f>
        <v>43</v>
      </c>
      <c r="G86" s="88">
        <f t="shared" ref="G86:H86" si="89">G36</f>
        <v>44.4</v>
      </c>
      <c r="H86" s="88">
        <f t="shared" si="89"/>
        <v>44.3</v>
      </c>
      <c r="J86" s="124">
        <v>48.8</v>
      </c>
      <c r="K86" s="274">
        <v>40</v>
      </c>
      <c r="L86" s="88">
        <f>L36</f>
        <v>43</v>
      </c>
      <c r="M86" s="88">
        <f t="shared" ref="M86:N86" si="90">M36</f>
        <v>44.4</v>
      </c>
      <c r="N86" s="88">
        <f t="shared" si="90"/>
        <v>44.3</v>
      </c>
      <c r="U86" s="124">
        <v>48</v>
      </c>
      <c r="V86" s="274">
        <v>49.8</v>
      </c>
      <c r="W86" s="274">
        <v>20</v>
      </c>
      <c r="X86" s="88">
        <f>X27</f>
        <v>11.9</v>
      </c>
      <c r="Y86" s="88">
        <f t="shared" ref="Y86:Z86" si="91">Y27</f>
        <v>15.5</v>
      </c>
      <c r="Z86" s="88">
        <f t="shared" si="91"/>
        <v>19</v>
      </c>
    </row>
    <row r="87" spans="3:26" hidden="1" x14ac:dyDescent="0.2">
      <c r="E87" s="124">
        <v>47.6</v>
      </c>
      <c r="F87" s="88">
        <f>F37</f>
        <v>36.9</v>
      </c>
      <c r="G87" s="88">
        <f t="shared" ref="G87:H87" si="92">G37</f>
        <v>40.4</v>
      </c>
      <c r="H87" s="88">
        <f t="shared" si="92"/>
        <v>41.9</v>
      </c>
      <c r="J87" s="124">
        <v>48.8</v>
      </c>
      <c r="K87" s="274">
        <v>45</v>
      </c>
      <c r="L87" s="88">
        <f>L37</f>
        <v>36.9</v>
      </c>
      <c r="M87" s="88">
        <f t="shared" ref="M87:N87" si="93">M37</f>
        <v>40.4</v>
      </c>
      <c r="N87" s="88">
        <f t="shared" si="93"/>
        <v>41.9</v>
      </c>
      <c r="U87" s="274">
        <v>47.9</v>
      </c>
      <c r="V87" s="274">
        <v>49.8</v>
      </c>
      <c r="W87" s="274">
        <v>10</v>
      </c>
      <c r="X87" s="88">
        <f>X30</f>
        <v>8.1</v>
      </c>
      <c r="Y87" s="88">
        <f t="shared" ref="Y87:Z87" si="94">Y30</f>
        <v>10.8</v>
      </c>
      <c r="Z87" s="88">
        <f t="shared" si="94"/>
        <v>11</v>
      </c>
    </row>
    <row r="88" spans="3:26" hidden="1" x14ac:dyDescent="0.2">
      <c r="E88" s="124">
        <v>47.5</v>
      </c>
      <c r="F88" s="88">
        <f>F38</f>
        <v>23.9</v>
      </c>
      <c r="G88" s="88">
        <f t="shared" ref="G88:H88" si="95">G38</f>
        <v>27.5</v>
      </c>
      <c r="H88" s="88">
        <f t="shared" si="95"/>
        <v>26.7</v>
      </c>
      <c r="J88" s="124">
        <v>48.8</v>
      </c>
      <c r="K88" s="274">
        <v>48</v>
      </c>
      <c r="L88" s="88">
        <f>L38</f>
        <v>23.9</v>
      </c>
      <c r="M88" s="88">
        <f t="shared" ref="M88:N88" si="96">M38</f>
        <v>27.5</v>
      </c>
      <c r="N88" s="88">
        <f t="shared" si="96"/>
        <v>26.7</v>
      </c>
      <c r="U88" s="274">
        <v>47.5</v>
      </c>
      <c r="V88" s="274">
        <v>49.7</v>
      </c>
      <c r="W88" s="274">
        <v>35</v>
      </c>
      <c r="X88" s="88">
        <f>X38</f>
        <v>17.7</v>
      </c>
      <c r="Y88" s="88">
        <f t="shared" ref="Y88:Z88" si="97">Y38</f>
        <v>20.399999999999999</v>
      </c>
      <c r="Z88" s="88">
        <f t="shared" si="97"/>
        <v>20</v>
      </c>
    </row>
    <row r="89" spans="3:26" hidden="1" x14ac:dyDescent="0.2">
      <c r="E89" s="124">
        <v>47.4</v>
      </c>
      <c r="F89" s="88">
        <f>F39+F40</f>
        <v>40.799999999999997</v>
      </c>
      <c r="G89" s="88">
        <f t="shared" ref="G89:H89" si="98">G39+G40</f>
        <v>41.1</v>
      </c>
      <c r="H89" s="88">
        <f t="shared" si="98"/>
        <v>41.7</v>
      </c>
      <c r="J89" s="124">
        <v>48.8</v>
      </c>
      <c r="K89" s="274">
        <v>48</v>
      </c>
      <c r="L89" s="88">
        <f>L39</f>
        <v>25.7</v>
      </c>
      <c r="M89" s="88">
        <f t="shared" ref="M89:N89" si="99">M39</f>
        <v>27.2</v>
      </c>
      <c r="N89" s="88">
        <f t="shared" si="99"/>
        <v>27.8</v>
      </c>
      <c r="O89" s="88"/>
      <c r="U89" s="274">
        <v>47.3</v>
      </c>
      <c r="V89" s="274">
        <v>49.7</v>
      </c>
      <c r="W89" s="274">
        <v>30</v>
      </c>
      <c r="X89" s="88">
        <f>X43</f>
        <v>12.4</v>
      </c>
      <c r="Y89" s="88">
        <f t="shared" ref="Y89:Z89" si="100">Y43</f>
        <v>16.600000000000001</v>
      </c>
      <c r="Z89" s="88">
        <f t="shared" si="100"/>
        <v>17.5</v>
      </c>
    </row>
    <row r="90" spans="3:26" hidden="1" x14ac:dyDescent="0.2">
      <c r="E90" s="124">
        <v>47.4</v>
      </c>
      <c r="F90" s="88"/>
      <c r="G90" s="88"/>
      <c r="H90" s="88"/>
      <c r="J90" s="124">
        <v>48.8</v>
      </c>
      <c r="K90" s="274">
        <v>50</v>
      </c>
      <c r="L90" s="88">
        <f>L40</f>
        <v>15.1</v>
      </c>
      <c r="M90" s="88">
        <f t="shared" ref="M90:N90" si="101">M40</f>
        <v>13.9</v>
      </c>
      <c r="N90" s="88">
        <f t="shared" si="101"/>
        <v>13.9</v>
      </c>
      <c r="U90" s="274">
        <v>47.3</v>
      </c>
      <c r="V90" s="274">
        <v>49.7</v>
      </c>
      <c r="W90" s="274">
        <v>25</v>
      </c>
      <c r="X90" s="88">
        <f>X41+X42</f>
        <v>18.899999999999999</v>
      </c>
      <c r="Y90" s="88">
        <f t="shared" ref="Y90:Z90" si="102">Y41+Y42</f>
        <v>24.4</v>
      </c>
      <c r="Z90" s="88">
        <f t="shared" si="102"/>
        <v>25.5</v>
      </c>
    </row>
    <row r="91" spans="3:26" hidden="1" x14ac:dyDescent="0.2">
      <c r="E91" s="124">
        <v>47.3</v>
      </c>
      <c r="F91" s="88">
        <f>F41+F42+F43</f>
        <v>31.3</v>
      </c>
      <c r="G91" s="88">
        <f t="shared" ref="G91:H91" si="103">G41+G42+G43</f>
        <v>41</v>
      </c>
      <c r="H91" s="88">
        <f t="shared" si="103"/>
        <v>43</v>
      </c>
      <c r="J91" s="124">
        <v>48.8</v>
      </c>
      <c r="K91" s="70">
        <v>50</v>
      </c>
      <c r="L91" s="88">
        <f>L41+L42+L43</f>
        <v>31.3</v>
      </c>
      <c r="M91" s="88">
        <f t="shared" ref="M91:N91" si="104">M41+M42+M43</f>
        <v>41</v>
      </c>
      <c r="N91" s="88">
        <f t="shared" si="104"/>
        <v>43</v>
      </c>
      <c r="U91" s="274">
        <v>47.2</v>
      </c>
      <c r="V91" s="274">
        <v>49.7</v>
      </c>
      <c r="W91" s="274">
        <v>20</v>
      </c>
      <c r="X91" s="88">
        <f>X45</f>
        <v>4.7</v>
      </c>
      <c r="Y91" s="88">
        <f t="shared" ref="Y91:Z91" si="105">Y45</f>
        <v>5.6</v>
      </c>
      <c r="Z91" s="88">
        <f t="shared" si="105"/>
        <v>5.6</v>
      </c>
    </row>
    <row r="92" spans="3:26" hidden="1" x14ac:dyDescent="0.2">
      <c r="E92" s="124">
        <v>47.2</v>
      </c>
      <c r="F92" s="88">
        <f>F44+F45</f>
        <v>29.8</v>
      </c>
      <c r="G92" s="88">
        <f t="shared" ref="G92:H92" si="106">G44+G45</f>
        <v>31.1</v>
      </c>
      <c r="H92" s="88">
        <f t="shared" si="106"/>
        <v>30.9</v>
      </c>
      <c r="J92" s="124">
        <f>J48</f>
        <v>48.7</v>
      </c>
      <c r="K92" s="70">
        <v>50</v>
      </c>
      <c r="L92" s="88">
        <f>L44+L45</f>
        <v>29.8</v>
      </c>
      <c r="M92" s="88">
        <f t="shared" ref="M92:N92" si="107">M44+M45</f>
        <v>31.1</v>
      </c>
      <c r="N92" s="88">
        <f t="shared" si="107"/>
        <v>30.9</v>
      </c>
      <c r="X92" s="124">
        <f>SUM(X70:X91)</f>
        <v>159.9</v>
      </c>
      <c r="Y92" s="124">
        <f t="shared" ref="Y92:Z92" si="108">SUM(Y70:Y91)</f>
        <v>187.5</v>
      </c>
      <c r="Z92" s="124">
        <f t="shared" si="108"/>
        <v>193.7</v>
      </c>
    </row>
    <row r="93" spans="3:26" hidden="1" x14ac:dyDescent="0.2">
      <c r="E93" s="124">
        <v>47</v>
      </c>
      <c r="F93" s="88">
        <f>F46</f>
        <v>43</v>
      </c>
      <c r="G93" s="88">
        <f t="shared" ref="G93:H93" si="109">G46</f>
        <v>51.1</v>
      </c>
      <c r="H93" s="88">
        <f t="shared" si="109"/>
        <v>44.2</v>
      </c>
      <c r="I93" s="91"/>
      <c r="J93" s="124">
        <f>J52</f>
        <v>48.7</v>
      </c>
      <c r="K93" s="274">
        <v>55</v>
      </c>
      <c r="L93" s="88">
        <f>L46</f>
        <v>43</v>
      </c>
      <c r="M93" s="88">
        <f t="shared" ref="M93:N93" si="110">M46</f>
        <v>51.1</v>
      </c>
      <c r="N93" s="88">
        <f t="shared" si="110"/>
        <v>44.2</v>
      </c>
      <c r="X93" s="105">
        <f>X66-X92</f>
        <v>0</v>
      </c>
      <c r="Y93" s="105">
        <f t="shared" ref="Y93:Z93" si="111">Y66-Y92</f>
        <v>0</v>
      </c>
      <c r="Z93" s="105">
        <f t="shared" si="111"/>
        <v>0</v>
      </c>
    </row>
    <row r="94" spans="3:26" s="91" customFormat="1" hidden="1" x14ac:dyDescent="0.2">
      <c r="C94" s="274"/>
      <c r="D94" s="274"/>
      <c r="E94" s="274">
        <v>46.8</v>
      </c>
      <c r="F94" s="88">
        <f>F47</f>
        <v>37.4</v>
      </c>
      <c r="G94" s="88">
        <f t="shared" ref="G94:H94" si="112">G47</f>
        <v>23.3</v>
      </c>
      <c r="H94" s="88">
        <f t="shared" si="112"/>
        <v>32.1</v>
      </c>
      <c r="I94" s="109"/>
      <c r="J94" s="124">
        <v>48.7</v>
      </c>
      <c r="K94" s="274">
        <v>60</v>
      </c>
      <c r="L94" s="88">
        <f>L47</f>
        <v>37.4</v>
      </c>
      <c r="M94" s="88">
        <f t="shared" ref="M94:N94" si="113">M47</f>
        <v>23.3</v>
      </c>
      <c r="N94" s="88">
        <f t="shared" si="113"/>
        <v>32.1</v>
      </c>
      <c r="O94" s="272"/>
      <c r="P94" s="274"/>
      <c r="Q94" s="274"/>
      <c r="R94" s="274"/>
      <c r="S94" s="274"/>
      <c r="T94" s="274"/>
      <c r="U94" s="274"/>
      <c r="V94" s="274"/>
      <c r="W94" s="274"/>
    </row>
    <row r="95" spans="3:26" s="109" customFormat="1" hidden="1" x14ac:dyDescent="0.2">
      <c r="C95" s="110"/>
      <c r="D95" s="110"/>
      <c r="E95" s="274">
        <v>46.7</v>
      </c>
      <c r="F95" s="88">
        <f>F48</f>
        <v>4.4000000000000004</v>
      </c>
      <c r="G95" s="88">
        <f t="shared" ref="G95:H95" si="114">G48</f>
        <v>6.6</v>
      </c>
      <c r="H95" s="88">
        <f t="shared" si="114"/>
        <v>5.9</v>
      </c>
      <c r="I95" s="272"/>
      <c r="J95" s="124">
        <f>J49</f>
        <v>48.7</v>
      </c>
      <c r="K95" s="274">
        <v>60</v>
      </c>
      <c r="L95" s="88">
        <f>L48</f>
        <v>4.4000000000000004</v>
      </c>
      <c r="M95" s="88">
        <f t="shared" ref="M95:N95" si="115">M48</f>
        <v>6.6</v>
      </c>
      <c r="N95" s="88">
        <f t="shared" si="115"/>
        <v>5.9</v>
      </c>
      <c r="O95" s="274"/>
      <c r="P95" s="110"/>
      <c r="Q95" s="110"/>
      <c r="R95" s="110"/>
      <c r="S95" s="110"/>
      <c r="T95" s="110"/>
      <c r="U95" s="110"/>
      <c r="V95" s="110"/>
      <c r="W95" s="110"/>
    </row>
    <row r="96" spans="3:26" hidden="1" x14ac:dyDescent="0.2">
      <c r="E96" s="274">
        <v>46.6</v>
      </c>
      <c r="F96" s="88">
        <f>F49+F50+F51+F52+F53+F54+F55</f>
        <v>33.9</v>
      </c>
      <c r="G96" s="88">
        <f t="shared" ref="G96:H96" si="116">G49+G50+G51+G52+G53+G54+G55</f>
        <v>36.1</v>
      </c>
      <c r="H96" s="88">
        <f t="shared" si="116"/>
        <v>36.6</v>
      </c>
      <c r="J96" s="124">
        <f>J50</f>
        <v>48.7</v>
      </c>
      <c r="K96" s="274">
        <v>65</v>
      </c>
      <c r="L96" s="88">
        <f>L49+L52</f>
        <v>27.9</v>
      </c>
      <c r="M96" s="88">
        <f t="shared" ref="M96:N96" si="117">M49+M52</f>
        <v>29.8</v>
      </c>
      <c r="N96" s="88">
        <f t="shared" si="117"/>
        <v>30</v>
      </c>
    </row>
    <row r="97" spans="5:20" hidden="1" x14ac:dyDescent="0.2">
      <c r="E97" s="274">
        <v>46.6</v>
      </c>
      <c r="J97" s="124">
        <f t="shared" ref="J97:J98" si="118">J51</f>
        <v>48.7</v>
      </c>
      <c r="K97" s="274">
        <v>70</v>
      </c>
      <c r="L97" s="88">
        <f>L50+L51+L53+L54+L55</f>
        <v>6</v>
      </c>
      <c r="M97" s="88">
        <f t="shared" ref="M97:N97" si="119">M50+M51+M53+M54+M55</f>
        <v>6.3</v>
      </c>
      <c r="N97" s="88">
        <f t="shared" si="119"/>
        <v>6.6</v>
      </c>
    </row>
    <row r="98" spans="5:20" hidden="1" x14ac:dyDescent="0.2">
      <c r="E98" s="274">
        <v>46.5</v>
      </c>
      <c r="F98" s="88">
        <f>F56</f>
        <v>37.1</v>
      </c>
      <c r="G98" s="88">
        <f t="shared" ref="G98:H98" si="120">G56</f>
        <v>37.200000000000003</v>
      </c>
      <c r="H98" s="88">
        <f t="shared" si="120"/>
        <v>37.6</v>
      </c>
      <c r="J98" s="124">
        <f t="shared" si="118"/>
        <v>48.7</v>
      </c>
      <c r="K98" s="274">
        <v>70</v>
      </c>
      <c r="L98" s="88">
        <f>L56</f>
        <v>37.1</v>
      </c>
      <c r="M98" s="88">
        <f t="shared" ref="M98:N98" si="121">M56</f>
        <v>37.200000000000003</v>
      </c>
      <c r="N98" s="88">
        <f t="shared" si="121"/>
        <v>37.6</v>
      </c>
    </row>
    <row r="99" spans="5:20" hidden="1" x14ac:dyDescent="0.2">
      <c r="E99" s="292" t="s">
        <v>2</v>
      </c>
      <c r="F99" s="124">
        <f>SUM(F72:F98)</f>
        <v>474.8</v>
      </c>
      <c r="G99" s="124">
        <f t="shared" ref="G99:H99" si="122">SUM(G72:G98)</f>
        <v>514.20000000000005</v>
      </c>
      <c r="H99" s="124">
        <f t="shared" si="122"/>
        <v>524.20000000000005</v>
      </c>
      <c r="L99" s="124">
        <f>SUM(L72:L98)</f>
        <v>474.8</v>
      </c>
      <c r="M99" s="124">
        <f t="shared" ref="M99:N99" si="123">SUM(M72:M98)</f>
        <v>514.20000000000005</v>
      </c>
      <c r="N99" s="124">
        <f t="shared" si="123"/>
        <v>524.20000000000005</v>
      </c>
    </row>
    <row r="100" spans="5:20" hidden="1" x14ac:dyDescent="0.2">
      <c r="E100" s="292" t="s">
        <v>454</v>
      </c>
      <c r="F100" s="124">
        <f>SUM(F70:F98)</f>
        <v>490.7</v>
      </c>
      <c r="G100" s="124">
        <f t="shared" ref="G100:H100" si="124">SUM(G70:G98)</f>
        <v>529.9</v>
      </c>
      <c r="H100" s="124">
        <f t="shared" si="124"/>
        <v>540</v>
      </c>
      <c r="L100" s="105">
        <f>L66-L99</f>
        <v>0</v>
      </c>
      <c r="M100" s="105">
        <f t="shared" ref="M100:N100" si="125">M66-M99</f>
        <v>0</v>
      </c>
      <c r="N100" s="105">
        <f t="shared" si="125"/>
        <v>0</v>
      </c>
    </row>
    <row r="101" spans="5:20" hidden="1" x14ac:dyDescent="0.2">
      <c r="F101" s="105">
        <f>F66-F100</f>
        <v>0</v>
      </c>
      <c r="G101" s="105">
        <f t="shared" ref="G101:H101" si="126">G66-G100</f>
        <v>0</v>
      </c>
      <c r="H101" s="105">
        <f t="shared" si="126"/>
        <v>0</v>
      </c>
    </row>
    <row r="102" spans="5:20" hidden="1" x14ac:dyDescent="0.2"/>
    <row r="103" spans="5:20" hidden="1" x14ac:dyDescent="0.2">
      <c r="E103" s="21" t="s">
        <v>467</v>
      </c>
      <c r="F103" s="88">
        <f>F31+F36+F37+F39+F40+F44+F46+F47+F48+F50+F51+F52+F56</f>
        <v>284</v>
      </c>
      <c r="G103" s="88">
        <f t="shared" ref="G103:H103" si="127">G31+G36+G37+G39+G40+G44+G46+G47+G48+G50+G51+G52+G56</f>
        <v>285.7</v>
      </c>
      <c r="H103" s="88">
        <f t="shared" si="127"/>
        <v>290.89999999999998</v>
      </c>
      <c r="I103" s="110"/>
      <c r="J103" s="110"/>
      <c r="K103" s="110"/>
      <c r="R103" s="88">
        <f>R60+R62+R63</f>
        <v>57.1</v>
      </c>
      <c r="S103" s="88">
        <f t="shared" ref="S103:T103" si="128">S60+S62+S63</f>
        <v>63.5</v>
      </c>
      <c r="T103" s="88">
        <f t="shared" si="128"/>
        <v>61.8</v>
      </c>
    </row>
    <row r="104" spans="5:20" hidden="1" x14ac:dyDescent="0.2">
      <c r="E104" s="21" t="s">
        <v>469</v>
      </c>
      <c r="F104" s="88">
        <f>F28+F29+F32+F33+F34+F53+F54+F55</f>
        <v>14.5</v>
      </c>
      <c r="G104" s="88">
        <f t="shared" ref="G104:H104" si="129">G28+G29+G32+G33+G34+G53+G54+G55</f>
        <v>15.9</v>
      </c>
      <c r="H104" s="88">
        <f t="shared" si="129"/>
        <v>15.1</v>
      </c>
      <c r="R104" s="88">
        <f>R65</f>
        <v>9.6999999999999993</v>
      </c>
      <c r="S104" s="88">
        <f t="shared" ref="S104:T104" si="130">S65</f>
        <v>9.6999999999999993</v>
      </c>
      <c r="T104" s="88">
        <f t="shared" si="130"/>
        <v>9.6999999999999993</v>
      </c>
    </row>
    <row r="105" spans="5:20" hidden="1" x14ac:dyDescent="0.2">
      <c r="E105" s="21"/>
    </row>
    <row r="106" spans="5:20" hidden="1" x14ac:dyDescent="0.2">
      <c r="E106" s="21" t="s">
        <v>470</v>
      </c>
      <c r="F106" s="88">
        <f>F10+F42</f>
        <v>17.100000000000001</v>
      </c>
      <c r="G106" s="88">
        <f t="shared" ref="G106:H106" si="131">G10+G42</f>
        <v>21.8</v>
      </c>
      <c r="H106" s="88">
        <f t="shared" si="131"/>
        <v>23.3</v>
      </c>
    </row>
    <row r="107" spans="5:20" hidden="1" x14ac:dyDescent="0.2">
      <c r="E107" s="21"/>
    </row>
    <row r="108" spans="5:20" hidden="1" x14ac:dyDescent="0.2">
      <c r="E108" s="21"/>
    </row>
    <row r="109" spans="5:20" hidden="1" x14ac:dyDescent="0.2">
      <c r="E109" s="21"/>
    </row>
    <row r="110" spans="5:20" hidden="1" x14ac:dyDescent="0.2"/>
  </sheetData>
  <mergeCells count="19">
    <mergeCell ref="A9:X9"/>
    <mergeCell ref="C7:C8"/>
    <mergeCell ref="I7:I8"/>
    <mergeCell ref="U7:U8"/>
    <mergeCell ref="A6:A8"/>
    <mergeCell ref="B6:B8"/>
    <mergeCell ref="C6:H6"/>
    <mergeCell ref="F7:H7"/>
    <mergeCell ref="I6:N6"/>
    <mergeCell ref="L7:N7"/>
    <mergeCell ref="R7:T7"/>
    <mergeCell ref="O6:T6"/>
    <mergeCell ref="X7:Z7"/>
    <mergeCell ref="U6:Z6"/>
    <mergeCell ref="O7:O8"/>
    <mergeCell ref="D7:E7"/>
    <mergeCell ref="J7:K7"/>
    <mergeCell ref="P7:Q7"/>
    <mergeCell ref="V7:W7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view="pageBreakPreview" zoomScaleNormal="100" zoomScaleSheetLayoutView="100" workbookViewId="0">
      <pane xSplit="2" ySplit="9" topLeftCell="C16" activePane="bottomRight" state="frozen"/>
      <selection pane="topRight" activeCell="C1" sqref="C1"/>
      <selection pane="bottomLeft" activeCell="A9" sqref="A9"/>
      <selection pane="bottomRight" activeCell="B18" sqref="B18"/>
    </sheetView>
  </sheetViews>
  <sheetFormatPr defaultRowHeight="12.75" x14ac:dyDescent="0.2"/>
  <cols>
    <col min="1" max="1" width="10.28515625" style="132" customWidth="1"/>
    <col min="2" max="2" width="21.28515625" style="132" customWidth="1"/>
    <col min="3" max="3" width="3.5703125" style="130" customWidth="1"/>
    <col min="4" max="4" width="4.42578125" style="130" customWidth="1"/>
    <col min="5" max="5" width="4.5703125" style="130" customWidth="1"/>
    <col min="6" max="8" width="5.7109375" style="130" customWidth="1"/>
    <col min="9" max="9" width="3.140625" style="130" customWidth="1"/>
    <col min="10" max="10" width="4.85546875" style="130" customWidth="1"/>
    <col min="11" max="11" width="3.7109375" style="130" customWidth="1"/>
    <col min="12" max="14" width="5.7109375" style="130" customWidth="1"/>
    <col min="15" max="15" width="3.7109375" style="130" customWidth="1"/>
    <col min="16" max="16" width="4.140625" style="130" customWidth="1"/>
    <col min="17" max="17" width="3.140625" style="130" customWidth="1"/>
    <col min="18" max="20" width="5.7109375" style="130" customWidth="1"/>
    <col min="21" max="21" width="2.5703125" style="130" customWidth="1"/>
    <col min="22" max="22" width="4.28515625" style="130" customWidth="1"/>
    <col min="23" max="23" width="4" style="130" customWidth="1"/>
    <col min="24" max="26" width="5.7109375" style="130" customWidth="1"/>
    <col min="27" max="16384" width="9.140625" style="130"/>
  </cols>
  <sheetData>
    <row r="1" spans="1:27" x14ac:dyDescent="0.2">
      <c r="U1" s="132" t="str">
        <f>'ЧЭС, ВПМЭС'!U1</f>
        <v>Приложение №71</v>
      </c>
    </row>
    <row r="2" spans="1:27" x14ac:dyDescent="0.2">
      <c r="U2" s="132" t="str">
        <f>'ЧЭС, ВПМЭС'!U2</f>
        <v>к приказу Минэнерго России</v>
      </c>
    </row>
    <row r="3" spans="1:27" x14ac:dyDescent="0.2">
      <c r="U3" s="132" t="str">
        <f>'ЧЭС, ВПМЭС'!U3</f>
        <v>от 23 июля 2012 г. № 340</v>
      </c>
    </row>
    <row r="4" spans="1:27" x14ac:dyDescent="0.2">
      <c r="I4" s="130" t="str">
        <f>'ЧЭС, ВПМЭС'!I4</f>
        <v>Настройка АЧР</v>
      </c>
      <c r="U4" s="132"/>
    </row>
    <row r="6" spans="1:27" x14ac:dyDescent="0.2">
      <c r="A6" s="363" t="s">
        <v>0</v>
      </c>
      <c r="B6" s="363" t="s">
        <v>1</v>
      </c>
      <c r="C6" s="370" t="s">
        <v>2</v>
      </c>
      <c r="D6" s="371"/>
      <c r="E6" s="371"/>
      <c r="F6" s="371"/>
      <c r="G6" s="371"/>
      <c r="H6" s="372"/>
      <c r="I6" s="370" t="s">
        <v>3</v>
      </c>
      <c r="J6" s="371"/>
      <c r="K6" s="371"/>
      <c r="L6" s="371"/>
      <c r="M6" s="371"/>
      <c r="N6" s="372"/>
      <c r="O6" s="370" t="s">
        <v>4</v>
      </c>
      <c r="P6" s="371"/>
      <c r="Q6" s="371"/>
      <c r="R6" s="371"/>
      <c r="S6" s="371"/>
      <c r="T6" s="372"/>
      <c r="U6" s="370" t="s">
        <v>5</v>
      </c>
      <c r="V6" s="371"/>
      <c r="W6" s="371"/>
      <c r="X6" s="371"/>
      <c r="Y6" s="371"/>
      <c r="Z6" s="372"/>
      <c r="AA6" s="34"/>
    </row>
    <row r="7" spans="1:27" s="8" customFormat="1" ht="37.5" customHeight="1" x14ac:dyDescent="0.2">
      <c r="A7" s="364"/>
      <c r="B7" s="364"/>
      <c r="C7" s="363" t="s">
        <v>350</v>
      </c>
      <c r="D7" s="378" t="str">
        <f>'ЧЭС, ВПМЭС'!D7:E7</f>
        <v>уставки</v>
      </c>
      <c r="E7" s="379"/>
      <c r="F7" s="367" t="s">
        <v>9</v>
      </c>
      <c r="G7" s="368"/>
      <c r="H7" s="369"/>
      <c r="I7" s="373" t="str">
        <f>C7</f>
        <v>№              оч.</v>
      </c>
      <c r="J7" s="378" t="str">
        <f>D7</f>
        <v>уставки</v>
      </c>
      <c r="K7" s="379"/>
      <c r="L7" s="367" t="s">
        <v>9</v>
      </c>
      <c r="M7" s="368"/>
      <c r="N7" s="369"/>
      <c r="O7" s="373" t="str">
        <f>I7</f>
        <v>№              оч.</v>
      </c>
      <c r="P7" s="378" t="str">
        <f>J7</f>
        <v>уставки</v>
      </c>
      <c r="Q7" s="379"/>
      <c r="R7" s="375" t="s">
        <v>9</v>
      </c>
      <c r="S7" s="376"/>
      <c r="T7" s="377"/>
      <c r="U7" s="366" t="str">
        <f>O7</f>
        <v>№              оч.</v>
      </c>
      <c r="V7" s="378" t="str">
        <f>P7</f>
        <v>уставки</v>
      </c>
      <c r="W7" s="379"/>
      <c r="X7" s="375" t="s">
        <v>10</v>
      </c>
      <c r="Y7" s="376"/>
      <c r="Z7" s="377"/>
      <c r="AA7" s="9"/>
    </row>
    <row r="8" spans="1:27" s="24" customFormat="1" ht="40.5" customHeight="1" x14ac:dyDescent="0.2">
      <c r="A8" s="365"/>
      <c r="B8" s="365"/>
      <c r="C8" s="365"/>
      <c r="D8" s="172" t="s">
        <v>7</v>
      </c>
      <c r="E8" s="172" t="s">
        <v>8</v>
      </c>
      <c r="F8" s="23" t="str">
        <f>'ЧЭС, ВПМЭС'!F8</f>
        <v>04-00</v>
      </c>
      <c r="G8" s="23" t="str">
        <f>'ЧЭС, ВПМЭС'!G8</f>
        <v>09-00</v>
      </c>
      <c r="H8" s="23" t="str">
        <f>'ЧЭС, ВПМЭС'!H8</f>
        <v>18-00</v>
      </c>
      <c r="I8" s="374"/>
      <c r="J8" s="172" t="s">
        <v>7</v>
      </c>
      <c r="K8" s="172" t="s">
        <v>8</v>
      </c>
      <c r="L8" s="23" t="str">
        <f>F8</f>
        <v>04-00</v>
      </c>
      <c r="M8" s="23" t="str">
        <f t="shared" ref="M8:N8" si="0">G8</f>
        <v>09-00</v>
      </c>
      <c r="N8" s="23" t="str">
        <f t="shared" si="0"/>
        <v>18-00</v>
      </c>
      <c r="O8" s="374"/>
      <c r="P8" s="172" t="s">
        <v>7</v>
      </c>
      <c r="Q8" s="172" t="s">
        <v>8</v>
      </c>
      <c r="R8" s="23" t="str">
        <f>F8</f>
        <v>04-00</v>
      </c>
      <c r="S8" s="23" t="str">
        <f t="shared" ref="S8:T8" si="1">G8</f>
        <v>09-00</v>
      </c>
      <c r="T8" s="23" t="str">
        <f t="shared" si="1"/>
        <v>18-00</v>
      </c>
      <c r="U8" s="366"/>
      <c r="V8" s="172" t="s">
        <v>7</v>
      </c>
      <c r="W8" s="172" t="s">
        <v>8</v>
      </c>
      <c r="X8" s="23" t="str">
        <f>L8</f>
        <v>04-00</v>
      </c>
      <c r="Y8" s="23" t="str">
        <f t="shared" ref="Y8:Z8" si="2">M8</f>
        <v>09-00</v>
      </c>
      <c r="Z8" s="23" t="str">
        <f t="shared" si="2"/>
        <v>18-00</v>
      </c>
      <c r="AA8" s="29"/>
    </row>
    <row r="9" spans="1:27" x14ac:dyDescent="0.2">
      <c r="A9" s="361" t="s">
        <v>97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Q9" s="362"/>
      <c r="R9" s="362"/>
      <c r="S9" s="362"/>
      <c r="T9" s="362"/>
      <c r="U9" s="362"/>
      <c r="V9" s="362"/>
      <c r="W9" s="362"/>
      <c r="X9" s="362"/>
      <c r="AA9" s="34"/>
    </row>
    <row r="10" spans="1:27" ht="80.25" customHeight="1" x14ac:dyDescent="0.2">
      <c r="A10" s="39" t="s">
        <v>95</v>
      </c>
      <c r="B10" s="39" t="s">
        <v>329</v>
      </c>
      <c r="C10" s="10">
        <v>1</v>
      </c>
      <c r="D10" s="7">
        <v>48.8</v>
      </c>
      <c r="E10" s="7">
        <v>0.2</v>
      </c>
      <c r="F10" s="25">
        <v>4.9000000000000004</v>
      </c>
      <c r="G10" s="25">
        <v>6</v>
      </c>
      <c r="H10" s="25">
        <v>6.4</v>
      </c>
      <c r="I10" s="7">
        <v>10</v>
      </c>
      <c r="J10" s="25">
        <v>49</v>
      </c>
      <c r="K10" s="7">
        <v>10</v>
      </c>
      <c r="L10" s="25">
        <f>F10</f>
        <v>4.9000000000000004</v>
      </c>
      <c r="M10" s="25">
        <f t="shared" ref="M10:N10" si="3">G10</f>
        <v>6</v>
      </c>
      <c r="N10" s="25">
        <f t="shared" si="3"/>
        <v>6.4</v>
      </c>
      <c r="O10" s="7"/>
      <c r="P10" s="7"/>
      <c r="Q10" s="7"/>
      <c r="R10" s="25"/>
      <c r="S10" s="25"/>
      <c r="T10" s="25"/>
      <c r="U10" s="300"/>
      <c r="V10" s="300"/>
      <c r="W10" s="300"/>
      <c r="X10" s="144"/>
      <c r="Y10" s="247"/>
      <c r="Z10" s="247"/>
    </row>
    <row r="11" spans="1:27" s="26" customFormat="1" ht="115.5" customHeight="1" x14ac:dyDescent="0.2">
      <c r="A11" s="39" t="s">
        <v>92</v>
      </c>
      <c r="B11" s="39" t="s">
        <v>330</v>
      </c>
      <c r="C11" s="10">
        <v>2</v>
      </c>
      <c r="D11" s="7">
        <v>48.7</v>
      </c>
      <c r="E11" s="7">
        <v>0.2</v>
      </c>
      <c r="F11" s="25">
        <v>6.7</v>
      </c>
      <c r="G11" s="25">
        <v>10</v>
      </c>
      <c r="H11" s="7">
        <v>9.1</v>
      </c>
      <c r="I11" s="7">
        <v>11</v>
      </c>
      <c r="J11" s="25">
        <v>49</v>
      </c>
      <c r="K11" s="7">
        <v>15</v>
      </c>
      <c r="L11" s="25">
        <f>F11</f>
        <v>6.7</v>
      </c>
      <c r="M11" s="25">
        <f t="shared" ref="M11:N11" si="4">G11</f>
        <v>10</v>
      </c>
      <c r="N11" s="25">
        <f t="shared" si="4"/>
        <v>9.1</v>
      </c>
      <c r="O11" s="7"/>
      <c r="P11" s="7"/>
      <c r="Q11" s="7"/>
      <c r="R11" s="25"/>
      <c r="S11" s="25"/>
      <c r="T11" s="25"/>
      <c r="U11" s="25"/>
      <c r="V11" s="7"/>
      <c r="W11" s="7"/>
      <c r="X11" s="7"/>
      <c r="Y11" s="32"/>
      <c r="Z11" s="32"/>
    </row>
    <row r="12" spans="1:27" ht="40.5" customHeight="1" x14ac:dyDescent="0.2">
      <c r="A12" s="39" t="s">
        <v>137</v>
      </c>
      <c r="B12" s="39" t="s">
        <v>209</v>
      </c>
      <c r="C12" s="10">
        <v>3</v>
      </c>
      <c r="D12" s="7">
        <v>48.6</v>
      </c>
      <c r="E12" s="7">
        <v>0.15</v>
      </c>
      <c r="F12" s="25">
        <v>0.3</v>
      </c>
      <c r="G12" s="25">
        <v>0.6</v>
      </c>
      <c r="H12" s="25">
        <v>0.6</v>
      </c>
      <c r="I12" s="30">
        <v>13</v>
      </c>
      <c r="J12" s="7">
        <v>48.9</v>
      </c>
      <c r="K12" s="7">
        <v>20</v>
      </c>
      <c r="L12" s="25">
        <f t="shared" ref="L12:N13" si="5">F12</f>
        <v>0.3</v>
      </c>
      <c r="M12" s="25">
        <f t="shared" si="5"/>
        <v>0.6</v>
      </c>
      <c r="N12" s="25">
        <f t="shared" si="5"/>
        <v>0.6</v>
      </c>
      <c r="O12" s="25"/>
      <c r="P12" s="7"/>
      <c r="Q12" s="7"/>
      <c r="R12" s="7"/>
      <c r="S12" s="7"/>
      <c r="T12" s="7"/>
      <c r="U12" s="7">
        <v>8</v>
      </c>
      <c r="V12" s="7">
        <v>49.8</v>
      </c>
      <c r="W12" s="7">
        <v>65</v>
      </c>
      <c r="X12" s="25">
        <f t="shared" ref="X12:Z13" si="6">F12</f>
        <v>0.3</v>
      </c>
      <c r="Y12" s="25">
        <f t="shared" si="6"/>
        <v>0.6</v>
      </c>
      <c r="Z12" s="25">
        <f t="shared" si="6"/>
        <v>0.6</v>
      </c>
    </row>
    <row r="13" spans="1:27" s="26" customFormat="1" ht="54.75" customHeight="1" x14ac:dyDescent="0.2">
      <c r="A13" s="39" t="s">
        <v>98</v>
      </c>
      <c r="B13" s="39" t="s">
        <v>99</v>
      </c>
      <c r="C13" s="10">
        <v>3</v>
      </c>
      <c r="D13" s="3">
        <v>48.6</v>
      </c>
      <c r="E13" s="48">
        <v>0.2</v>
      </c>
      <c r="F13" s="3">
        <v>0.7</v>
      </c>
      <c r="G13" s="3">
        <v>1</v>
      </c>
      <c r="H13" s="3">
        <v>1</v>
      </c>
      <c r="I13" s="10">
        <v>13</v>
      </c>
      <c r="J13" s="48">
        <v>48.9</v>
      </c>
      <c r="K13" s="48">
        <v>20</v>
      </c>
      <c r="L13" s="3">
        <f t="shared" si="5"/>
        <v>0.7</v>
      </c>
      <c r="M13" s="3">
        <f t="shared" si="5"/>
        <v>1</v>
      </c>
      <c r="N13" s="3">
        <f t="shared" si="5"/>
        <v>1</v>
      </c>
      <c r="O13" s="48"/>
      <c r="P13" s="48"/>
      <c r="Q13" s="48"/>
      <c r="R13" s="48"/>
      <c r="S13" s="48"/>
      <c r="T13" s="48"/>
      <c r="U13" s="48">
        <v>7</v>
      </c>
      <c r="V13" s="48">
        <v>49.8</v>
      </c>
      <c r="W13" s="48">
        <v>70</v>
      </c>
      <c r="X13" s="3">
        <f t="shared" si="6"/>
        <v>0.7</v>
      </c>
      <c r="Y13" s="3">
        <f t="shared" si="6"/>
        <v>1</v>
      </c>
      <c r="Z13" s="3">
        <f t="shared" si="6"/>
        <v>1</v>
      </c>
    </row>
    <row r="14" spans="1:27" s="26" customFormat="1" ht="55.5" customHeight="1" x14ac:dyDescent="0.2">
      <c r="A14" s="39" t="s">
        <v>91</v>
      </c>
      <c r="B14" s="39" t="s">
        <v>331</v>
      </c>
      <c r="C14" s="10">
        <v>10</v>
      </c>
      <c r="D14" s="48">
        <v>47.9</v>
      </c>
      <c r="E14" s="48">
        <v>0.2</v>
      </c>
      <c r="F14" s="3">
        <v>7.6</v>
      </c>
      <c r="G14" s="3">
        <v>8.6999999999999993</v>
      </c>
      <c r="H14" s="3">
        <v>8.9</v>
      </c>
      <c r="I14" s="10">
        <v>18</v>
      </c>
      <c r="J14" s="48">
        <v>48.8</v>
      </c>
      <c r="K14" s="48">
        <v>35</v>
      </c>
      <c r="L14" s="3">
        <f>F14</f>
        <v>7.6</v>
      </c>
      <c r="M14" s="3">
        <f>G14</f>
        <v>8.6999999999999993</v>
      </c>
      <c r="N14" s="3">
        <f t="shared" ref="N14" si="7">H14</f>
        <v>8.9</v>
      </c>
      <c r="O14" s="48"/>
      <c r="P14" s="48"/>
      <c r="Q14" s="48"/>
      <c r="R14" s="48"/>
      <c r="S14" s="48"/>
      <c r="T14" s="48"/>
      <c r="U14" s="48"/>
      <c r="V14" s="48"/>
      <c r="W14" s="48"/>
      <c r="X14" s="3"/>
      <c r="Y14" s="32"/>
      <c r="Z14" s="32"/>
    </row>
    <row r="15" spans="1:27" s="26" customFormat="1" ht="125.25" customHeight="1" x14ac:dyDescent="0.2">
      <c r="A15" s="39" t="s">
        <v>96</v>
      </c>
      <c r="B15" s="39" t="s">
        <v>211</v>
      </c>
      <c r="C15" s="10">
        <v>10</v>
      </c>
      <c r="D15" s="3">
        <v>47.9</v>
      </c>
      <c r="E15" s="48">
        <v>0.2</v>
      </c>
      <c r="F15" s="7">
        <v>10.9</v>
      </c>
      <c r="G15" s="7">
        <v>11.5</v>
      </c>
      <c r="H15" s="7">
        <v>11.8</v>
      </c>
      <c r="I15" s="7">
        <v>17</v>
      </c>
      <c r="J15" s="7">
        <v>48.9</v>
      </c>
      <c r="K15" s="7">
        <v>35</v>
      </c>
      <c r="L15" s="7">
        <f>F15</f>
        <v>10.9</v>
      </c>
      <c r="M15" s="7">
        <f t="shared" ref="M15:N15" si="8">G15</f>
        <v>11.5</v>
      </c>
      <c r="N15" s="7">
        <f t="shared" si="8"/>
        <v>11.8</v>
      </c>
      <c r="O15" s="7"/>
      <c r="P15" s="7"/>
      <c r="Q15" s="7"/>
      <c r="R15" s="25"/>
      <c r="S15" s="25"/>
      <c r="T15" s="25"/>
      <c r="U15" s="30">
        <v>19</v>
      </c>
      <c r="V15" s="7">
        <v>49.8</v>
      </c>
      <c r="W15" s="7">
        <v>10</v>
      </c>
      <c r="X15" s="25">
        <f>F15</f>
        <v>10.9</v>
      </c>
      <c r="Y15" s="25">
        <f t="shared" ref="Y15:Z15" si="9">G15</f>
        <v>11.5</v>
      </c>
      <c r="Z15" s="25">
        <f t="shared" si="9"/>
        <v>11.8</v>
      </c>
    </row>
    <row r="16" spans="1:27" ht="146.25" customHeight="1" x14ac:dyDescent="0.2">
      <c r="A16" s="39" t="s">
        <v>94</v>
      </c>
      <c r="B16" s="39" t="s">
        <v>332</v>
      </c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1</v>
      </c>
      <c r="P16" s="7">
        <v>49.1</v>
      </c>
      <c r="Q16" s="7">
        <v>5</v>
      </c>
      <c r="R16" s="25">
        <v>2.8</v>
      </c>
      <c r="S16" s="25">
        <v>5.7</v>
      </c>
      <c r="T16" s="25">
        <v>5</v>
      </c>
      <c r="U16" s="300"/>
      <c r="V16" s="300"/>
      <c r="W16" s="300"/>
      <c r="X16" s="144"/>
      <c r="Y16" s="247"/>
      <c r="Z16" s="247"/>
    </row>
    <row r="17" spans="1:26" ht="19.5" customHeight="1" x14ac:dyDescent="0.2">
      <c r="A17" s="39" t="s">
        <v>333</v>
      </c>
      <c r="B17" s="39" t="s">
        <v>334</v>
      </c>
      <c r="C17" s="10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5</v>
      </c>
      <c r="P17" s="7">
        <v>49.1</v>
      </c>
      <c r="Q17" s="7">
        <v>25</v>
      </c>
      <c r="R17" s="25">
        <v>0.5</v>
      </c>
      <c r="S17" s="25">
        <v>0.8</v>
      </c>
      <c r="T17" s="25">
        <v>0.8</v>
      </c>
      <c r="U17" s="300"/>
      <c r="V17" s="300"/>
      <c r="W17" s="300"/>
      <c r="X17" s="144"/>
      <c r="Y17" s="247"/>
      <c r="Z17" s="247"/>
    </row>
    <row r="18" spans="1:26" ht="128.25" customHeight="1" x14ac:dyDescent="0.2">
      <c r="A18" s="39" t="s">
        <v>93</v>
      </c>
      <c r="B18" s="39" t="s">
        <v>472</v>
      </c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>
        <v>5</v>
      </c>
      <c r="P18" s="7">
        <v>49.1</v>
      </c>
      <c r="Q18" s="7">
        <v>25</v>
      </c>
      <c r="R18" s="25">
        <v>4.7</v>
      </c>
      <c r="S18" s="25">
        <v>8</v>
      </c>
      <c r="T18" s="25">
        <v>7.4</v>
      </c>
      <c r="U18" s="300"/>
      <c r="V18" s="300"/>
      <c r="W18" s="300"/>
      <c r="X18" s="144"/>
      <c r="Y18" s="247"/>
      <c r="Z18" s="247"/>
    </row>
    <row r="19" spans="1:26" s="64" customFormat="1" x14ac:dyDescent="0.2">
      <c r="A19" s="63"/>
      <c r="B19" s="57" t="s">
        <v>135</v>
      </c>
      <c r="F19" s="65">
        <f>SUM(F10:F18)</f>
        <v>31.1</v>
      </c>
      <c r="G19" s="65">
        <f>SUM(G10:G18)</f>
        <v>37.799999999999997</v>
      </c>
      <c r="H19" s="65">
        <f>SUM(H10:H18)</f>
        <v>37.799999999999997</v>
      </c>
      <c r="I19" s="65"/>
      <c r="J19" s="65"/>
      <c r="K19" s="65"/>
      <c r="L19" s="65">
        <f>SUM(L10:L18)</f>
        <v>31.1</v>
      </c>
      <c r="M19" s="65">
        <f>SUM(M10:M18)</f>
        <v>37.799999999999997</v>
      </c>
      <c r="N19" s="65">
        <f>SUM(N10:N18)</f>
        <v>37.799999999999997</v>
      </c>
      <c r="O19" s="65"/>
      <c r="P19" s="65"/>
      <c r="Q19" s="65"/>
      <c r="R19" s="65">
        <f>SUM(R10:R18)</f>
        <v>8</v>
      </c>
      <c r="S19" s="65">
        <f>SUM(S10:S18)</f>
        <v>14.5</v>
      </c>
      <c r="T19" s="65">
        <f>SUM(T10:T18)</f>
        <v>13.2</v>
      </c>
      <c r="U19" s="65"/>
      <c r="V19" s="65"/>
      <c r="W19" s="65"/>
      <c r="X19" s="65">
        <f>SUM(X10:X18)</f>
        <v>11.9</v>
      </c>
      <c r="Y19" s="65">
        <f>SUM(Y10:Y18)</f>
        <v>13.1</v>
      </c>
      <c r="Z19" s="65">
        <f>SUM(Z10:Z18)</f>
        <v>13.4</v>
      </c>
    </row>
    <row r="20" spans="1:26" s="26" customFormat="1" x14ac:dyDescent="0.2">
      <c r="A20" s="41"/>
      <c r="B20" s="61"/>
    </row>
    <row r="21" spans="1:26" s="26" customFormat="1" x14ac:dyDescent="0.2">
      <c r="A21" s="41"/>
      <c r="B21" s="56" t="str">
        <f>'ЧЭС, ВПМЭС'!B68</f>
        <v>АЧР-1 (САЧР), АЧР-2 несовмещенная</v>
      </c>
      <c r="F21" s="65">
        <f>F19+R19</f>
        <v>39.1</v>
      </c>
      <c r="G21" s="65">
        <f t="shared" ref="G21:H21" si="10">G19+S19</f>
        <v>52.3</v>
      </c>
      <c r="H21" s="65">
        <f t="shared" si="10"/>
        <v>51</v>
      </c>
      <c r="I21" s="27"/>
    </row>
    <row r="22" spans="1:26" s="26" customFormat="1" x14ac:dyDescent="0.2">
      <c r="A22" s="41"/>
      <c r="B22" s="41"/>
      <c r="F22" s="27"/>
      <c r="G22" s="27"/>
      <c r="H22" s="27"/>
      <c r="I22" s="27"/>
    </row>
    <row r="23" spans="1:26" s="26" customFormat="1" hidden="1" x14ac:dyDescent="0.2">
      <c r="A23" s="41"/>
      <c r="B23" s="41"/>
      <c r="E23" s="26">
        <f>D10</f>
        <v>48.8</v>
      </c>
      <c r="F23" s="27">
        <f>F10</f>
        <v>4.9000000000000004</v>
      </c>
      <c r="G23" s="27">
        <f t="shared" ref="G23:H23" si="11">G10</f>
        <v>6</v>
      </c>
      <c r="H23" s="27">
        <f t="shared" si="11"/>
        <v>6.4</v>
      </c>
      <c r="I23" s="27"/>
      <c r="J23" s="27">
        <f t="shared" ref="J23:L24" si="12">J10</f>
        <v>49</v>
      </c>
      <c r="K23" s="301">
        <f t="shared" si="12"/>
        <v>10</v>
      </c>
      <c r="L23" s="27">
        <f t="shared" si="12"/>
        <v>4.9000000000000004</v>
      </c>
      <c r="M23" s="27">
        <f t="shared" ref="M23:N23" si="13">M10</f>
        <v>6</v>
      </c>
      <c r="N23" s="27">
        <f t="shared" si="13"/>
        <v>6.4</v>
      </c>
    </row>
    <row r="24" spans="1:26" s="26" customFormat="1" hidden="1" x14ac:dyDescent="0.2">
      <c r="A24" s="41"/>
      <c r="B24" s="41"/>
      <c r="E24" s="26">
        <f>D11</f>
        <v>48.7</v>
      </c>
      <c r="F24" s="27">
        <f>F11</f>
        <v>6.7</v>
      </c>
      <c r="G24" s="27">
        <f t="shared" ref="G24:H24" si="14">G11</f>
        <v>10</v>
      </c>
      <c r="H24" s="27">
        <f t="shared" si="14"/>
        <v>9.1</v>
      </c>
      <c r="I24" s="27"/>
      <c r="J24" s="27">
        <f t="shared" si="12"/>
        <v>49</v>
      </c>
      <c r="K24" s="301">
        <f t="shared" si="12"/>
        <v>15</v>
      </c>
      <c r="L24" s="27">
        <f t="shared" si="12"/>
        <v>6.7</v>
      </c>
      <c r="M24" s="27">
        <f t="shared" ref="M24:N24" si="15">M11</f>
        <v>10</v>
      </c>
      <c r="N24" s="27">
        <f t="shared" si="15"/>
        <v>9.1</v>
      </c>
      <c r="U24" s="302"/>
      <c r="V24" s="84"/>
    </row>
    <row r="25" spans="1:26" s="26" customFormat="1" hidden="1" x14ac:dyDescent="0.2">
      <c r="A25" s="41"/>
      <c r="B25" s="41"/>
      <c r="E25" s="26">
        <f>D12</f>
        <v>48.6</v>
      </c>
      <c r="F25" s="27">
        <f>F12+F13</f>
        <v>1</v>
      </c>
      <c r="G25" s="27">
        <f t="shared" ref="G25:H25" si="16">G12+G13</f>
        <v>1.6</v>
      </c>
      <c r="H25" s="27">
        <f t="shared" si="16"/>
        <v>1.6</v>
      </c>
      <c r="J25" s="26">
        <f>J12</f>
        <v>48.9</v>
      </c>
      <c r="K25" s="26">
        <f>K12</f>
        <v>20</v>
      </c>
      <c r="L25" s="27">
        <f>L12+L13</f>
        <v>1</v>
      </c>
      <c r="M25" s="27">
        <f t="shared" ref="M25:N25" si="17">M12+M13</f>
        <v>1.6</v>
      </c>
      <c r="N25" s="27">
        <f t="shared" si="17"/>
        <v>1.6</v>
      </c>
      <c r="U25" s="302">
        <f>D12</f>
        <v>48.6</v>
      </c>
      <c r="V25" s="84">
        <f>V12</f>
        <v>49.8</v>
      </c>
      <c r="W25" s="26">
        <f>W12</f>
        <v>65</v>
      </c>
      <c r="X25" s="27">
        <f>X12</f>
        <v>0.3</v>
      </c>
      <c r="Y25" s="27">
        <f t="shared" ref="Y25:Z25" si="18">Y12</f>
        <v>0.6</v>
      </c>
      <c r="Z25" s="27">
        <f t="shared" si="18"/>
        <v>0.6</v>
      </c>
    </row>
    <row r="26" spans="1:26" s="26" customFormat="1" hidden="1" x14ac:dyDescent="0.2">
      <c r="A26" s="132"/>
      <c r="B26" s="41"/>
      <c r="E26" s="27">
        <f>D15</f>
        <v>47.9</v>
      </c>
      <c r="F26" s="27">
        <f>F15+F14</f>
        <v>18.5</v>
      </c>
      <c r="G26" s="27">
        <f t="shared" ref="G26:H26" si="19">G15+G14</f>
        <v>20.2</v>
      </c>
      <c r="H26" s="27">
        <f t="shared" si="19"/>
        <v>20.7</v>
      </c>
      <c r="J26" s="26">
        <f>J15</f>
        <v>48.9</v>
      </c>
      <c r="K26" s="26">
        <f>K15</f>
        <v>35</v>
      </c>
      <c r="L26" s="26">
        <f>L15</f>
        <v>10.9</v>
      </c>
      <c r="M26" s="26">
        <f t="shared" ref="M26:N26" si="20">M15</f>
        <v>11.5</v>
      </c>
      <c r="N26" s="26">
        <f t="shared" si="20"/>
        <v>11.8</v>
      </c>
      <c r="U26" s="302">
        <f>D13</f>
        <v>48.6</v>
      </c>
      <c r="V26" s="84">
        <f>V13</f>
        <v>49.8</v>
      </c>
      <c r="W26" s="26">
        <v>70</v>
      </c>
      <c r="X26" s="27">
        <f>X13</f>
        <v>0.7</v>
      </c>
      <c r="Y26" s="27">
        <f t="shared" ref="Y26:Z26" si="21">Y13</f>
        <v>1</v>
      </c>
      <c r="Z26" s="27">
        <f t="shared" si="21"/>
        <v>1</v>
      </c>
    </row>
    <row r="27" spans="1:26" s="26" customFormat="1" hidden="1" x14ac:dyDescent="0.2">
      <c r="A27" s="132"/>
      <c r="B27" s="41"/>
      <c r="E27" s="27">
        <v>47.9</v>
      </c>
      <c r="F27" s="27"/>
      <c r="G27" s="27"/>
      <c r="H27" s="27"/>
      <c r="J27" s="26">
        <f>J14</f>
        <v>48.8</v>
      </c>
      <c r="K27" s="26">
        <f>K14</f>
        <v>35</v>
      </c>
      <c r="L27" s="27">
        <f>L14</f>
        <v>7.6</v>
      </c>
      <c r="M27" s="27">
        <f t="shared" ref="M27:N27" si="22">M14</f>
        <v>8.6999999999999993</v>
      </c>
      <c r="N27" s="27">
        <f t="shared" si="22"/>
        <v>8.9</v>
      </c>
      <c r="U27" s="302">
        <v>47.9</v>
      </c>
      <c r="V27" s="84">
        <f>V13</f>
        <v>49.8</v>
      </c>
      <c r="W27" s="26">
        <v>10</v>
      </c>
      <c r="X27" s="27">
        <f>X15</f>
        <v>10.9</v>
      </c>
      <c r="Y27" s="27">
        <f t="shared" ref="Y27:Z27" si="23">Y15</f>
        <v>11.5</v>
      </c>
      <c r="Z27" s="27">
        <f t="shared" si="23"/>
        <v>11.8</v>
      </c>
    </row>
    <row r="28" spans="1:26" s="64" customFormat="1" hidden="1" x14ac:dyDescent="0.2">
      <c r="A28" s="63"/>
      <c r="B28" s="63"/>
      <c r="E28" s="65"/>
      <c r="F28" s="65">
        <f>SUM(F23:F27)</f>
        <v>31.1</v>
      </c>
      <c r="G28" s="65">
        <f t="shared" ref="G28:H28" si="24">SUM(G23:G27)</f>
        <v>37.799999999999997</v>
      </c>
      <c r="H28" s="65">
        <f t="shared" si="24"/>
        <v>37.799999999999997</v>
      </c>
      <c r="L28" s="65">
        <f>SUM(L23:L27)</f>
        <v>31.1</v>
      </c>
      <c r="M28" s="65">
        <f t="shared" ref="M28:N28" si="25">SUM(M23:M27)</f>
        <v>37.799999999999997</v>
      </c>
      <c r="N28" s="65">
        <f t="shared" si="25"/>
        <v>37.799999999999997</v>
      </c>
      <c r="U28" s="27"/>
      <c r="V28" s="26"/>
      <c r="W28" s="26"/>
      <c r="X28" s="64">
        <f>SUM(X24:X27)</f>
        <v>11.9</v>
      </c>
      <c r="Y28" s="64">
        <f t="shared" ref="Y28:Z28" si="26">SUM(Y24:Y27)</f>
        <v>13.1</v>
      </c>
      <c r="Z28" s="64">
        <f t="shared" si="26"/>
        <v>13.4</v>
      </c>
    </row>
    <row r="29" spans="1:26" s="26" customFormat="1" hidden="1" x14ac:dyDescent="0.2">
      <c r="A29" s="41"/>
      <c r="B29" s="41"/>
      <c r="F29" s="67">
        <f>F19-F28</f>
        <v>0</v>
      </c>
      <c r="G29" s="67">
        <f t="shared" ref="G29:H29" si="27">G19-G28</f>
        <v>0</v>
      </c>
      <c r="H29" s="67">
        <f t="shared" si="27"/>
        <v>0</v>
      </c>
      <c r="I29" s="64"/>
      <c r="J29" s="64"/>
      <c r="K29" s="64"/>
      <c r="L29" s="67">
        <f>L19-L28</f>
        <v>0</v>
      </c>
      <c r="M29" s="67">
        <f t="shared" ref="M29:N29" si="28">M19-M28</f>
        <v>0</v>
      </c>
      <c r="N29" s="67">
        <f t="shared" si="28"/>
        <v>0</v>
      </c>
      <c r="U29" s="64"/>
      <c r="V29" s="64"/>
      <c r="W29" s="64"/>
      <c r="X29" s="67">
        <f>X19-X28</f>
        <v>0</v>
      </c>
      <c r="Y29" s="67">
        <f t="shared" ref="Y29:Z29" si="29">Y19-Y28</f>
        <v>0</v>
      </c>
      <c r="Z29" s="67">
        <f t="shared" si="29"/>
        <v>0</v>
      </c>
    </row>
    <row r="30" spans="1:26" s="26" customFormat="1" hidden="1" x14ac:dyDescent="0.2">
      <c r="A30" s="41"/>
      <c r="B30" s="41"/>
      <c r="I30" s="65"/>
      <c r="J30" s="65"/>
      <c r="K30" s="65"/>
    </row>
    <row r="31" spans="1:26" s="26" customFormat="1" x14ac:dyDescent="0.2">
      <c r="A31" s="41"/>
      <c r="B31" s="41"/>
    </row>
    <row r="32" spans="1:26" s="26" customFormat="1" x14ac:dyDescent="0.2">
      <c r="A32" s="41"/>
      <c r="B32" s="41"/>
    </row>
    <row r="33" spans="1:2" s="26" customFormat="1" x14ac:dyDescent="0.2">
      <c r="A33" s="41"/>
      <c r="B33" s="41"/>
    </row>
    <row r="34" spans="1:2" s="26" customFormat="1" x14ac:dyDescent="0.2">
      <c r="A34" s="41"/>
      <c r="B34" s="41"/>
    </row>
    <row r="35" spans="1:2" s="26" customFormat="1" x14ac:dyDescent="0.2">
      <c r="A35" s="41"/>
      <c r="B35" s="41"/>
    </row>
    <row r="36" spans="1:2" s="26" customFormat="1" x14ac:dyDescent="0.2">
      <c r="A36" s="41"/>
      <c r="B36" s="41"/>
    </row>
    <row r="37" spans="1:2" s="26" customFormat="1" x14ac:dyDescent="0.2">
      <c r="A37" s="41"/>
      <c r="B37" s="41"/>
    </row>
    <row r="38" spans="1:2" s="26" customFormat="1" x14ac:dyDescent="0.2">
      <c r="A38" s="41"/>
      <c r="B38" s="41"/>
    </row>
    <row r="39" spans="1:2" s="26" customFormat="1" x14ac:dyDescent="0.2">
      <c r="A39" s="41"/>
      <c r="B39" s="41"/>
    </row>
    <row r="40" spans="1:2" s="26" customFormat="1" x14ac:dyDescent="0.2">
      <c r="A40" s="41"/>
      <c r="B40" s="41"/>
    </row>
    <row r="41" spans="1:2" s="26" customFormat="1" x14ac:dyDescent="0.2">
      <c r="A41" s="41"/>
      <c r="B41" s="41"/>
    </row>
    <row r="42" spans="1:2" s="26" customFormat="1" x14ac:dyDescent="0.2">
      <c r="A42" s="41"/>
      <c r="B42" s="41"/>
    </row>
    <row r="43" spans="1:2" s="26" customFormat="1" x14ac:dyDescent="0.2">
      <c r="A43" s="41"/>
      <c r="B43" s="41"/>
    </row>
    <row r="44" spans="1:2" s="26" customFormat="1" x14ac:dyDescent="0.2">
      <c r="A44" s="41"/>
      <c r="B44" s="41"/>
    </row>
    <row r="45" spans="1:2" s="26" customFormat="1" x14ac:dyDescent="0.2">
      <c r="A45" s="41"/>
      <c r="B45" s="41"/>
    </row>
    <row r="46" spans="1:2" s="26" customFormat="1" x14ac:dyDescent="0.2">
      <c r="A46" s="41"/>
      <c r="B46" s="41"/>
    </row>
    <row r="47" spans="1:2" s="26" customFormat="1" x14ac:dyDescent="0.2">
      <c r="A47" s="41"/>
      <c r="B47" s="41"/>
    </row>
    <row r="48" spans="1:2" s="26" customFormat="1" x14ac:dyDescent="0.2">
      <c r="A48" s="41"/>
      <c r="B48" s="41"/>
    </row>
    <row r="49" spans="1:2" s="26" customFormat="1" x14ac:dyDescent="0.2">
      <c r="A49" s="41"/>
      <c r="B49" s="41"/>
    </row>
    <row r="50" spans="1:2" s="26" customFormat="1" x14ac:dyDescent="0.2">
      <c r="A50" s="41"/>
      <c r="B50" s="41"/>
    </row>
    <row r="51" spans="1:2" s="26" customFormat="1" x14ac:dyDescent="0.2">
      <c r="A51" s="41"/>
      <c r="B51" s="41"/>
    </row>
    <row r="52" spans="1:2" s="26" customFormat="1" x14ac:dyDescent="0.2">
      <c r="A52" s="41"/>
      <c r="B52" s="41"/>
    </row>
    <row r="53" spans="1:2" s="26" customFormat="1" x14ac:dyDescent="0.2">
      <c r="A53" s="41"/>
      <c r="B53" s="41"/>
    </row>
    <row r="54" spans="1:2" s="26" customFormat="1" x14ac:dyDescent="0.2">
      <c r="A54" s="41"/>
      <c r="B54" s="41"/>
    </row>
    <row r="55" spans="1:2" s="26" customFormat="1" x14ac:dyDescent="0.2">
      <c r="A55" s="41"/>
      <c r="B55" s="41"/>
    </row>
    <row r="56" spans="1:2" s="26" customFormat="1" x14ac:dyDescent="0.2">
      <c r="A56" s="41"/>
      <c r="B56" s="41"/>
    </row>
    <row r="57" spans="1:2" s="26" customFormat="1" x14ac:dyDescent="0.2">
      <c r="A57" s="41"/>
      <c r="B57" s="41"/>
    </row>
    <row r="58" spans="1:2" s="26" customFormat="1" x14ac:dyDescent="0.2">
      <c r="A58" s="41"/>
      <c r="B58" s="41"/>
    </row>
    <row r="59" spans="1:2" s="26" customFormat="1" x14ac:dyDescent="0.2">
      <c r="A59" s="41"/>
      <c r="B59" s="41"/>
    </row>
    <row r="60" spans="1:2" s="26" customFormat="1" x14ac:dyDescent="0.2">
      <c r="A60" s="41"/>
      <c r="B60" s="41"/>
    </row>
    <row r="61" spans="1:2" s="26" customFormat="1" x14ac:dyDescent="0.2">
      <c r="A61" s="41"/>
      <c r="B61" s="41"/>
    </row>
    <row r="62" spans="1:2" s="26" customFormat="1" x14ac:dyDescent="0.2">
      <c r="A62" s="41"/>
      <c r="B62" s="41"/>
    </row>
    <row r="63" spans="1:2" s="26" customFormat="1" x14ac:dyDescent="0.2">
      <c r="A63" s="41"/>
      <c r="B63" s="41"/>
    </row>
    <row r="64" spans="1:2" s="26" customFormat="1" x14ac:dyDescent="0.2">
      <c r="A64" s="41"/>
      <c r="B64" s="41"/>
    </row>
    <row r="65" spans="1:2" s="26" customFormat="1" x14ac:dyDescent="0.2">
      <c r="A65" s="41"/>
      <c r="B65" s="41"/>
    </row>
    <row r="66" spans="1:2" s="26" customFormat="1" x14ac:dyDescent="0.2">
      <c r="A66" s="41"/>
      <c r="B66" s="41"/>
    </row>
    <row r="67" spans="1:2" s="26" customFormat="1" x14ac:dyDescent="0.2">
      <c r="A67" s="41"/>
      <c r="B67" s="41"/>
    </row>
    <row r="68" spans="1:2" s="26" customFormat="1" x14ac:dyDescent="0.2">
      <c r="A68" s="41"/>
      <c r="B68" s="41"/>
    </row>
    <row r="69" spans="1:2" s="26" customFormat="1" x14ac:dyDescent="0.2">
      <c r="A69" s="41"/>
      <c r="B69" s="41"/>
    </row>
    <row r="70" spans="1:2" s="26" customFormat="1" x14ac:dyDescent="0.2">
      <c r="A70" s="41"/>
      <c r="B70" s="41"/>
    </row>
    <row r="71" spans="1:2" s="26" customFormat="1" x14ac:dyDescent="0.2">
      <c r="A71" s="41"/>
      <c r="B71" s="41"/>
    </row>
    <row r="72" spans="1:2" s="26" customFormat="1" x14ac:dyDescent="0.2">
      <c r="A72" s="41"/>
      <c r="B72" s="41"/>
    </row>
    <row r="73" spans="1:2" s="26" customFormat="1" x14ac:dyDescent="0.2">
      <c r="A73" s="41"/>
      <c r="B73" s="41"/>
    </row>
    <row r="74" spans="1:2" s="26" customFormat="1" x14ac:dyDescent="0.2">
      <c r="A74" s="41"/>
      <c r="B74" s="41"/>
    </row>
    <row r="75" spans="1:2" s="26" customFormat="1" x14ac:dyDescent="0.2">
      <c r="A75" s="41"/>
      <c r="B75" s="41"/>
    </row>
    <row r="76" spans="1:2" s="26" customFormat="1" x14ac:dyDescent="0.2">
      <c r="A76" s="41"/>
      <c r="B76" s="41"/>
    </row>
    <row r="77" spans="1:2" s="26" customFormat="1" x14ac:dyDescent="0.2">
      <c r="A77" s="41"/>
      <c r="B77" s="41"/>
    </row>
    <row r="78" spans="1:2" s="26" customFormat="1" x14ac:dyDescent="0.2">
      <c r="A78" s="41"/>
      <c r="B78" s="41"/>
    </row>
    <row r="79" spans="1:2" s="26" customFormat="1" x14ac:dyDescent="0.2">
      <c r="A79" s="41"/>
      <c r="B79" s="41"/>
    </row>
    <row r="80" spans="1:2" s="26" customFormat="1" x14ac:dyDescent="0.2">
      <c r="A80" s="41"/>
      <c r="B80" s="41"/>
    </row>
    <row r="81" spans="1:2" s="26" customFormat="1" x14ac:dyDescent="0.2">
      <c r="A81" s="41"/>
      <c r="B81" s="41"/>
    </row>
    <row r="82" spans="1:2" s="26" customFormat="1" x14ac:dyDescent="0.2">
      <c r="A82" s="41"/>
      <c r="B82" s="41"/>
    </row>
    <row r="83" spans="1:2" s="26" customFormat="1" x14ac:dyDescent="0.2">
      <c r="A83" s="41"/>
      <c r="B83" s="41"/>
    </row>
    <row r="84" spans="1:2" s="26" customFormat="1" x14ac:dyDescent="0.2">
      <c r="A84" s="41"/>
      <c r="B84" s="41"/>
    </row>
    <row r="85" spans="1:2" s="26" customFormat="1" x14ac:dyDescent="0.2">
      <c r="A85" s="41"/>
      <c r="B85" s="41"/>
    </row>
    <row r="86" spans="1:2" s="26" customFormat="1" x14ac:dyDescent="0.2">
      <c r="A86" s="41"/>
      <c r="B86" s="41"/>
    </row>
    <row r="87" spans="1:2" s="26" customFormat="1" x14ac:dyDescent="0.2">
      <c r="A87" s="41"/>
      <c r="B87" s="41"/>
    </row>
    <row r="88" spans="1:2" s="26" customFormat="1" x14ac:dyDescent="0.2">
      <c r="A88" s="41"/>
      <c r="B88" s="41"/>
    </row>
    <row r="89" spans="1:2" s="26" customFormat="1" x14ac:dyDescent="0.2">
      <c r="A89" s="41"/>
      <c r="B89" s="41"/>
    </row>
    <row r="90" spans="1:2" s="26" customFormat="1" x14ac:dyDescent="0.2">
      <c r="A90" s="41"/>
      <c r="B90" s="41"/>
    </row>
    <row r="91" spans="1:2" s="26" customFormat="1" x14ac:dyDescent="0.2">
      <c r="A91" s="41"/>
      <c r="B91" s="41"/>
    </row>
    <row r="92" spans="1:2" s="26" customFormat="1" x14ac:dyDescent="0.2">
      <c r="A92" s="41"/>
      <c r="B92" s="41"/>
    </row>
    <row r="93" spans="1:2" s="26" customFormat="1" x14ac:dyDescent="0.2">
      <c r="A93" s="41"/>
      <c r="B93" s="41"/>
    </row>
    <row r="94" spans="1:2" s="26" customFormat="1" x14ac:dyDescent="0.2">
      <c r="A94" s="41"/>
      <c r="B94" s="41"/>
    </row>
    <row r="95" spans="1:2" s="26" customFormat="1" x14ac:dyDescent="0.2">
      <c r="A95" s="41"/>
      <c r="B95" s="41"/>
    </row>
    <row r="96" spans="1:2" s="26" customFormat="1" x14ac:dyDescent="0.2">
      <c r="A96" s="41"/>
      <c r="B96" s="41"/>
    </row>
    <row r="97" spans="1:2" s="26" customFormat="1" x14ac:dyDescent="0.2">
      <c r="A97" s="41"/>
      <c r="B97" s="41"/>
    </row>
    <row r="98" spans="1:2" s="26" customFormat="1" x14ac:dyDescent="0.2">
      <c r="A98" s="41"/>
      <c r="B98" s="41"/>
    </row>
  </sheetData>
  <mergeCells count="19">
    <mergeCell ref="V7:W7"/>
    <mergeCell ref="U6:Z6"/>
    <mergeCell ref="X7:Z7"/>
    <mergeCell ref="A9:X9"/>
    <mergeCell ref="A6:A8"/>
    <mergeCell ref="B6:B8"/>
    <mergeCell ref="U7:U8"/>
    <mergeCell ref="C7:C8"/>
    <mergeCell ref="F7:H7"/>
    <mergeCell ref="L7:N7"/>
    <mergeCell ref="C6:H6"/>
    <mergeCell ref="I7:I8"/>
    <mergeCell ref="R7:T7"/>
    <mergeCell ref="O6:T6"/>
    <mergeCell ref="O7:O8"/>
    <mergeCell ref="I6:N6"/>
    <mergeCell ref="D7:E7"/>
    <mergeCell ref="J7:K7"/>
    <mergeCell ref="P7:Q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view="pageBreakPreview" zoomScaleNormal="100" zoomScaleSheetLayoutView="100" workbookViewId="0">
      <pane xSplit="2" ySplit="9" topLeftCell="C19" activePane="bottomRight" state="frozen"/>
      <selection pane="topRight" activeCell="C1" sqref="C1"/>
      <selection pane="bottomLeft" activeCell="A9" sqref="A9"/>
      <selection pane="bottomRight" activeCell="B22" sqref="B22"/>
    </sheetView>
  </sheetViews>
  <sheetFormatPr defaultRowHeight="12.75" x14ac:dyDescent="0.2"/>
  <cols>
    <col min="1" max="1" width="9.140625" style="132" customWidth="1"/>
    <col min="2" max="2" width="18.28515625" style="132" customWidth="1"/>
    <col min="3" max="3" width="3.85546875" style="130" customWidth="1"/>
    <col min="4" max="4" width="4.140625" style="130" customWidth="1"/>
    <col min="5" max="5" width="4.5703125" style="130" customWidth="1"/>
    <col min="6" max="8" width="5.7109375" style="130" customWidth="1"/>
    <col min="9" max="9" width="3.5703125" style="130" customWidth="1"/>
    <col min="10" max="10" width="4.28515625" style="130" customWidth="1"/>
    <col min="11" max="11" width="2.85546875" style="130" customWidth="1"/>
    <col min="12" max="14" width="5.7109375" style="130" customWidth="1"/>
    <col min="15" max="15" width="3.5703125" style="130" customWidth="1"/>
    <col min="16" max="16" width="4.140625" style="130" customWidth="1"/>
    <col min="17" max="17" width="3.7109375" style="130" customWidth="1"/>
    <col min="18" max="20" width="5.7109375" style="130" customWidth="1"/>
    <col min="21" max="21" width="3.85546875" style="130" customWidth="1"/>
    <col min="22" max="22" width="4" style="130" customWidth="1"/>
    <col min="23" max="23" width="3.7109375" style="130" customWidth="1"/>
    <col min="24" max="26" width="5.7109375" style="130" customWidth="1"/>
    <col min="27" max="16384" width="9.140625" style="130"/>
  </cols>
  <sheetData>
    <row r="1" spans="1:26" x14ac:dyDescent="0.2">
      <c r="U1" s="132" t="str">
        <f>ВУЭС!U1</f>
        <v>Приложение №71</v>
      </c>
    </row>
    <row r="2" spans="1:26" x14ac:dyDescent="0.2">
      <c r="U2" s="132" t="str">
        <f>ВУЭС!U2</f>
        <v>к приказу Минэнерго России</v>
      </c>
    </row>
    <row r="3" spans="1:26" x14ac:dyDescent="0.2">
      <c r="U3" s="132" t="str">
        <f>ВУЭС!U3</f>
        <v>от 23 июля 2012 г. № 340</v>
      </c>
    </row>
    <row r="4" spans="1:26" x14ac:dyDescent="0.2">
      <c r="I4" s="130" t="str">
        <f>ВУЭС!I4</f>
        <v>Настройка АЧР</v>
      </c>
      <c r="U4" s="132"/>
    </row>
    <row r="6" spans="1:26" x14ac:dyDescent="0.2">
      <c r="A6" s="363" t="s">
        <v>0</v>
      </c>
      <c r="B6" s="363" t="s">
        <v>1</v>
      </c>
      <c r="C6" s="370" t="s">
        <v>2</v>
      </c>
      <c r="D6" s="371"/>
      <c r="E6" s="371"/>
      <c r="F6" s="371"/>
      <c r="G6" s="371"/>
      <c r="H6" s="372"/>
      <c r="I6" s="370" t="s">
        <v>3</v>
      </c>
      <c r="J6" s="371"/>
      <c r="K6" s="371"/>
      <c r="L6" s="371"/>
      <c r="M6" s="371"/>
      <c r="N6" s="372"/>
      <c r="O6" s="370" t="s">
        <v>4</v>
      </c>
      <c r="P6" s="371"/>
      <c r="Q6" s="371"/>
      <c r="R6" s="371"/>
      <c r="S6" s="371"/>
      <c r="T6" s="372"/>
      <c r="U6" s="370" t="s">
        <v>5</v>
      </c>
      <c r="V6" s="371"/>
      <c r="W6" s="371"/>
      <c r="X6" s="371"/>
      <c r="Y6" s="371"/>
      <c r="Z6" s="372"/>
    </row>
    <row r="7" spans="1:26" s="8" customFormat="1" ht="37.5" customHeight="1" x14ac:dyDescent="0.2">
      <c r="A7" s="364"/>
      <c r="B7" s="364"/>
      <c r="C7" s="363" t="s">
        <v>351</v>
      </c>
      <c r="D7" s="378" t="str">
        <f>ВУЭС!D7</f>
        <v>уставки</v>
      </c>
      <c r="E7" s="379"/>
      <c r="F7" s="375" t="s">
        <v>9</v>
      </c>
      <c r="G7" s="376"/>
      <c r="H7" s="377"/>
      <c r="I7" s="278" t="str">
        <f>C7</f>
        <v>№                    оч.</v>
      </c>
      <c r="J7" s="378" t="str">
        <f>D7</f>
        <v>уставки</v>
      </c>
      <c r="K7" s="379"/>
      <c r="L7" s="375" t="s">
        <v>9</v>
      </c>
      <c r="M7" s="376"/>
      <c r="N7" s="377"/>
      <c r="O7" s="278" t="str">
        <f>I7</f>
        <v>№                    оч.</v>
      </c>
      <c r="P7" s="378" t="str">
        <f>J7</f>
        <v>уставки</v>
      </c>
      <c r="Q7" s="379"/>
      <c r="R7" s="375" t="s">
        <v>9</v>
      </c>
      <c r="S7" s="376"/>
      <c r="T7" s="377"/>
      <c r="U7" s="278" t="str">
        <f>O7</f>
        <v>№                    оч.</v>
      </c>
      <c r="V7" s="378" t="str">
        <f>P7</f>
        <v>уставки</v>
      </c>
      <c r="W7" s="379"/>
      <c r="X7" s="375" t="s">
        <v>10</v>
      </c>
      <c r="Y7" s="376"/>
      <c r="Z7" s="377"/>
    </row>
    <row r="8" spans="1:26" s="24" customFormat="1" ht="51.75" customHeight="1" x14ac:dyDescent="0.2">
      <c r="A8" s="365"/>
      <c r="B8" s="365"/>
      <c r="C8" s="365"/>
      <c r="D8" s="172" t="s">
        <v>7</v>
      </c>
      <c r="E8" s="172" t="s">
        <v>8</v>
      </c>
      <c r="F8" s="28" t="str">
        <f>ВУЭС!F8</f>
        <v>04-00</v>
      </c>
      <c r="G8" s="28" t="str">
        <f>ВУЭС!G8</f>
        <v>09-00</v>
      </c>
      <c r="H8" s="28" t="str">
        <f>ВУЭС!H8</f>
        <v>18-00</v>
      </c>
      <c r="I8" s="279"/>
      <c r="J8" s="172" t="s">
        <v>7</v>
      </c>
      <c r="K8" s="172" t="s">
        <v>8</v>
      </c>
      <c r="L8" s="28" t="str">
        <f>F8</f>
        <v>04-00</v>
      </c>
      <c r="M8" s="28" t="str">
        <f t="shared" ref="M8:N8" si="0">G8</f>
        <v>09-00</v>
      </c>
      <c r="N8" s="28" t="str">
        <f t="shared" si="0"/>
        <v>18-00</v>
      </c>
      <c r="O8" s="279"/>
      <c r="P8" s="172" t="s">
        <v>7</v>
      </c>
      <c r="Q8" s="172" t="s">
        <v>8</v>
      </c>
      <c r="R8" s="28" t="str">
        <f>L8</f>
        <v>04-00</v>
      </c>
      <c r="S8" s="28" t="str">
        <f t="shared" ref="S8:T8" si="1">M8</f>
        <v>09-00</v>
      </c>
      <c r="T8" s="28" t="str">
        <f t="shared" si="1"/>
        <v>18-00</v>
      </c>
      <c r="U8" s="279"/>
      <c r="V8" s="172" t="s">
        <v>7</v>
      </c>
      <c r="W8" s="172" t="s">
        <v>8</v>
      </c>
      <c r="X8" s="28" t="str">
        <f>R8</f>
        <v>04-00</v>
      </c>
      <c r="Y8" s="28" t="str">
        <f t="shared" ref="Y8:Z8" si="2">S8</f>
        <v>09-00</v>
      </c>
      <c r="Z8" s="28" t="str">
        <f t="shared" si="2"/>
        <v>18-00</v>
      </c>
    </row>
    <row r="9" spans="1:26" x14ac:dyDescent="0.2">
      <c r="A9" s="361" t="s">
        <v>124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Q9" s="362"/>
      <c r="R9" s="362"/>
      <c r="S9" s="362"/>
      <c r="T9" s="362"/>
      <c r="U9" s="362"/>
      <c r="V9" s="362"/>
      <c r="W9" s="362"/>
      <c r="X9" s="362"/>
      <c r="Y9" s="362"/>
      <c r="Z9" s="380"/>
    </row>
    <row r="10" spans="1:26" s="139" customFormat="1" ht="27.75" customHeight="1" x14ac:dyDescent="0.2">
      <c r="A10" s="39" t="s">
        <v>245</v>
      </c>
      <c r="B10" s="39" t="s">
        <v>246</v>
      </c>
      <c r="C10" s="10" t="s">
        <v>108</v>
      </c>
      <c r="D10" s="25">
        <v>49.2</v>
      </c>
      <c r="E10" s="25">
        <v>0.2</v>
      </c>
      <c r="F10" s="25">
        <v>0.3</v>
      </c>
      <c r="G10" s="25">
        <v>0.3</v>
      </c>
      <c r="H10" s="25">
        <v>0.4</v>
      </c>
      <c r="I10" s="30"/>
      <c r="J10" s="25"/>
      <c r="K10" s="30"/>
      <c r="L10" s="25"/>
      <c r="M10" s="25"/>
      <c r="N10" s="25"/>
      <c r="O10" s="30"/>
      <c r="P10" s="25"/>
      <c r="Q10" s="30"/>
      <c r="R10" s="25"/>
      <c r="S10" s="32"/>
      <c r="T10" s="32"/>
      <c r="U10" s="32">
        <v>1</v>
      </c>
      <c r="V10" s="25">
        <v>49.8</v>
      </c>
      <c r="W10" s="30">
        <v>100</v>
      </c>
      <c r="X10" s="25">
        <f t="shared" ref="X10:X15" si="3">F10</f>
        <v>0.3</v>
      </c>
      <c r="Y10" s="25">
        <f t="shared" ref="Y10:Z14" si="4">G10</f>
        <v>0.3</v>
      </c>
      <c r="Z10" s="25">
        <f t="shared" si="4"/>
        <v>0.4</v>
      </c>
    </row>
    <row r="11" spans="1:26" s="84" customFormat="1" ht="38.25" x14ac:dyDescent="0.2">
      <c r="A11" s="90" t="s">
        <v>247</v>
      </c>
      <c r="B11" s="39" t="s">
        <v>455</v>
      </c>
      <c r="C11" s="10" t="s">
        <v>108</v>
      </c>
      <c r="D11" s="25">
        <v>49.2</v>
      </c>
      <c r="E11" s="25">
        <v>0.2</v>
      </c>
      <c r="F11" s="136">
        <v>0.7</v>
      </c>
      <c r="G11" s="136">
        <v>0.8</v>
      </c>
      <c r="H11" s="136">
        <v>0.7</v>
      </c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32">
        <v>1</v>
      </c>
      <c r="V11" s="25">
        <v>49.8</v>
      </c>
      <c r="W11" s="30">
        <v>100</v>
      </c>
      <c r="X11" s="136">
        <f t="shared" si="3"/>
        <v>0.7</v>
      </c>
      <c r="Y11" s="136">
        <f t="shared" si="4"/>
        <v>0.8</v>
      </c>
      <c r="Z11" s="136">
        <f t="shared" si="4"/>
        <v>0.7</v>
      </c>
    </row>
    <row r="12" spans="1:26" s="26" customFormat="1" ht="77.25" customHeight="1" x14ac:dyDescent="0.2">
      <c r="A12" s="71" t="s">
        <v>100</v>
      </c>
      <c r="B12" s="39" t="s">
        <v>195</v>
      </c>
      <c r="C12" s="10" t="s">
        <v>108</v>
      </c>
      <c r="D12" s="25">
        <v>49.2</v>
      </c>
      <c r="E12" s="25">
        <v>0.2</v>
      </c>
      <c r="F12" s="25">
        <v>2</v>
      </c>
      <c r="G12" s="25">
        <v>2.1</v>
      </c>
      <c r="H12" s="25">
        <v>2.1</v>
      </c>
      <c r="I12" s="30"/>
      <c r="J12" s="25"/>
      <c r="K12" s="30"/>
      <c r="L12" s="25"/>
      <c r="M12" s="25"/>
      <c r="N12" s="25"/>
      <c r="O12" s="30"/>
      <c r="P12" s="25"/>
      <c r="Q12" s="30"/>
      <c r="R12" s="25"/>
      <c r="S12" s="25"/>
      <c r="T12" s="25"/>
      <c r="U12" s="32">
        <v>2</v>
      </c>
      <c r="V12" s="25">
        <v>49.8</v>
      </c>
      <c r="W12" s="30">
        <v>95</v>
      </c>
      <c r="X12" s="25">
        <f t="shared" si="3"/>
        <v>2</v>
      </c>
      <c r="Y12" s="25">
        <f t="shared" si="4"/>
        <v>2.1</v>
      </c>
      <c r="Z12" s="25">
        <f t="shared" si="4"/>
        <v>2.1</v>
      </c>
    </row>
    <row r="13" spans="1:26" s="139" customFormat="1" ht="47.25" customHeight="1" x14ac:dyDescent="0.2">
      <c r="A13" s="71" t="s">
        <v>217</v>
      </c>
      <c r="B13" s="39" t="s">
        <v>456</v>
      </c>
      <c r="C13" s="10" t="s">
        <v>108</v>
      </c>
      <c r="D13" s="25">
        <v>49.2</v>
      </c>
      <c r="E13" s="25">
        <v>0.2</v>
      </c>
      <c r="F13" s="25">
        <v>0.1</v>
      </c>
      <c r="G13" s="25">
        <v>0.1</v>
      </c>
      <c r="H13" s="25">
        <v>0.1</v>
      </c>
      <c r="I13" s="30"/>
      <c r="J13" s="25"/>
      <c r="K13" s="30"/>
      <c r="L13" s="25"/>
      <c r="M13" s="25"/>
      <c r="N13" s="25"/>
      <c r="O13" s="30"/>
      <c r="P13" s="25"/>
      <c r="Q13" s="30"/>
      <c r="R13" s="25"/>
      <c r="S13" s="32"/>
      <c r="T13" s="32"/>
      <c r="U13" s="32">
        <v>1</v>
      </c>
      <c r="V13" s="25">
        <v>49.8</v>
      </c>
      <c r="W13" s="30">
        <v>100</v>
      </c>
      <c r="X13" s="25">
        <f t="shared" si="3"/>
        <v>0.1</v>
      </c>
      <c r="Y13" s="25">
        <f t="shared" si="4"/>
        <v>0.1</v>
      </c>
      <c r="Z13" s="25">
        <f t="shared" si="4"/>
        <v>0.1</v>
      </c>
    </row>
    <row r="14" spans="1:26" s="139" customFormat="1" ht="42" customHeight="1" x14ac:dyDescent="0.2">
      <c r="A14" s="71" t="s">
        <v>335</v>
      </c>
      <c r="B14" s="39" t="s">
        <v>336</v>
      </c>
      <c r="C14" s="10" t="s">
        <v>108</v>
      </c>
      <c r="D14" s="25">
        <v>49.2</v>
      </c>
      <c r="E14" s="25">
        <v>0.2</v>
      </c>
      <c r="F14" s="25">
        <v>0.8</v>
      </c>
      <c r="G14" s="25">
        <v>0.8</v>
      </c>
      <c r="H14" s="25">
        <v>0.7</v>
      </c>
      <c r="I14" s="30"/>
      <c r="J14" s="25"/>
      <c r="K14" s="30"/>
      <c r="L14" s="25"/>
      <c r="M14" s="25"/>
      <c r="N14" s="25"/>
      <c r="O14" s="30"/>
      <c r="P14" s="25"/>
      <c r="Q14" s="30"/>
      <c r="R14" s="25"/>
      <c r="S14" s="32"/>
      <c r="T14" s="32"/>
      <c r="U14" s="32">
        <v>1</v>
      </c>
      <c r="V14" s="25">
        <v>49.8</v>
      </c>
      <c r="W14" s="30">
        <v>100</v>
      </c>
      <c r="X14" s="25">
        <f t="shared" si="3"/>
        <v>0.8</v>
      </c>
      <c r="Y14" s="25">
        <f t="shared" si="4"/>
        <v>0.8</v>
      </c>
      <c r="Z14" s="25">
        <f t="shared" si="4"/>
        <v>0.7</v>
      </c>
    </row>
    <row r="15" spans="1:26" s="26" customFormat="1" ht="242.25" customHeight="1" x14ac:dyDescent="0.2">
      <c r="A15" s="71" t="s">
        <v>101</v>
      </c>
      <c r="B15" s="39" t="s">
        <v>337</v>
      </c>
      <c r="C15" s="10">
        <v>1</v>
      </c>
      <c r="D15" s="25">
        <v>48.8</v>
      </c>
      <c r="E15" s="31">
        <v>0.15</v>
      </c>
      <c r="F15" s="25">
        <v>5.6</v>
      </c>
      <c r="G15" s="25">
        <v>5.8</v>
      </c>
      <c r="H15" s="25">
        <v>5.7</v>
      </c>
      <c r="I15" s="30">
        <v>9</v>
      </c>
      <c r="J15" s="25">
        <v>49</v>
      </c>
      <c r="K15" s="30">
        <v>5</v>
      </c>
      <c r="L15" s="25">
        <f t="shared" ref="L15:L22" si="5">F15</f>
        <v>5.6</v>
      </c>
      <c r="M15" s="25">
        <f t="shared" ref="M15" si="6">G15</f>
        <v>5.8</v>
      </c>
      <c r="N15" s="25">
        <f t="shared" ref="N15" si="7">H15</f>
        <v>5.7</v>
      </c>
      <c r="O15" s="31"/>
      <c r="P15" s="25"/>
      <c r="Q15" s="30"/>
      <c r="R15" s="31"/>
      <c r="S15" s="32"/>
      <c r="T15" s="32"/>
      <c r="U15" s="32">
        <v>5</v>
      </c>
      <c r="V15" s="25">
        <v>49.8</v>
      </c>
      <c r="W15" s="30">
        <v>80</v>
      </c>
      <c r="X15" s="25">
        <f t="shared" si="3"/>
        <v>5.6</v>
      </c>
      <c r="Y15" s="25">
        <f t="shared" ref="Y15:Y17" si="8">G15</f>
        <v>5.8</v>
      </c>
      <c r="Z15" s="25">
        <f>H15</f>
        <v>5.7</v>
      </c>
    </row>
    <row r="16" spans="1:26" s="26" customFormat="1" ht="88.5" customHeight="1" x14ac:dyDescent="0.2">
      <c r="A16" s="71" t="s">
        <v>102</v>
      </c>
      <c r="B16" s="39" t="s">
        <v>258</v>
      </c>
      <c r="C16" s="10">
        <v>1</v>
      </c>
      <c r="D16" s="25">
        <v>48.8</v>
      </c>
      <c r="E16" s="31">
        <v>0.15</v>
      </c>
      <c r="F16" s="25">
        <v>4.3</v>
      </c>
      <c r="G16" s="25">
        <v>4.5</v>
      </c>
      <c r="H16" s="25">
        <v>4.4000000000000004</v>
      </c>
      <c r="I16" s="30">
        <v>9</v>
      </c>
      <c r="J16" s="25">
        <v>49</v>
      </c>
      <c r="K16" s="30">
        <v>5</v>
      </c>
      <c r="L16" s="25">
        <f t="shared" si="5"/>
        <v>4.3</v>
      </c>
      <c r="M16" s="25">
        <f t="shared" ref="M16:M17" si="9">G16</f>
        <v>4.5</v>
      </c>
      <c r="N16" s="25">
        <f t="shared" ref="N16:N17" si="10">H16</f>
        <v>4.4000000000000004</v>
      </c>
      <c r="O16" s="25"/>
      <c r="P16" s="25"/>
      <c r="Q16" s="30"/>
      <c r="R16" s="31"/>
      <c r="S16" s="32"/>
      <c r="T16" s="32"/>
      <c r="U16" s="32">
        <v>5</v>
      </c>
      <c r="V16" s="25">
        <v>49.8</v>
      </c>
      <c r="W16" s="30">
        <v>80</v>
      </c>
      <c r="X16" s="25">
        <f t="shared" ref="X16" si="11">F16</f>
        <v>4.3</v>
      </c>
      <c r="Y16" s="25">
        <f t="shared" si="8"/>
        <v>4.5</v>
      </c>
      <c r="Z16" s="25">
        <f t="shared" ref="Z16:Z17" si="12">H16</f>
        <v>4.4000000000000004</v>
      </c>
    </row>
    <row r="17" spans="1:26" s="26" customFormat="1" ht="51" x14ac:dyDescent="0.2">
      <c r="A17" s="71" t="s">
        <v>179</v>
      </c>
      <c r="B17" s="39" t="s">
        <v>457</v>
      </c>
      <c r="C17" s="10">
        <v>1</v>
      </c>
      <c r="D17" s="25">
        <v>48.8</v>
      </c>
      <c r="E17" s="25">
        <v>0.2</v>
      </c>
      <c r="F17" s="25">
        <v>0.6</v>
      </c>
      <c r="G17" s="25">
        <v>0.8</v>
      </c>
      <c r="H17" s="25">
        <v>0.6</v>
      </c>
      <c r="I17" s="30">
        <v>10</v>
      </c>
      <c r="J17" s="25">
        <v>49</v>
      </c>
      <c r="K17" s="30">
        <v>10</v>
      </c>
      <c r="L17" s="25">
        <f t="shared" si="5"/>
        <v>0.6</v>
      </c>
      <c r="M17" s="25">
        <f t="shared" si="9"/>
        <v>0.8</v>
      </c>
      <c r="N17" s="25">
        <f t="shared" si="10"/>
        <v>0.6</v>
      </c>
      <c r="O17" s="25"/>
      <c r="P17" s="25"/>
      <c r="Q17" s="30"/>
      <c r="R17" s="31"/>
      <c r="S17" s="32"/>
      <c r="T17" s="32"/>
      <c r="U17" s="32">
        <v>4</v>
      </c>
      <c r="V17" s="25">
        <v>49.8</v>
      </c>
      <c r="W17" s="30">
        <v>85</v>
      </c>
      <c r="X17" s="25">
        <f t="shared" ref="X17:X18" si="13">F17</f>
        <v>0.6</v>
      </c>
      <c r="Y17" s="25">
        <f t="shared" si="8"/>
        <v>0.8</v>
      </c>
      <c r="Z17" s="25">
        <f t="shared" si="12"/>
        <v>0.6</v>
      </c>
    </row>
    <row r="18" spans="1:26" s="26" customFormat="1" ht="116.25" customHeight="1" x14ac:dyDescent="0.2">
      <c r="A18" s="71" t="s">
        <v>103</v>
      </c>
      <c r="B18" s="39" t="s">
        <v>338</v>
      </c>
      <c r="C18" s="10">
        <v>1</v>
      </c>
      <c r="D18" s="25">
        <v>48.8</v>
      </c>
      <c r="E18" s="31">
        <v>0.15</v>
      </c>
      <c r="F18" s="25">
        <v>2.9</v>
      </c>
      <c r="G18" s="25">
        <v>3.6</v>
      </c>
      <c r="H18" s="25">
        <v>3</v>
      </c>
      <c r="I18" s="30">
        <v>9</v>
      </c>
      <c r="J18" s="25">
        <v>49</v>
      </c>
      <c r="K18" s="30">
        <v>5</v>
      </c>
      <c r="L18" s="25">
        <f>F18</f>
        <v>2.9</v>
      </c>
      <c r="M18" s="25">
        <f t="shared" ref="M18" si="14">G18</f>
        <v>3.6</v>
      </c>
      <c r="N18" s="25">
        <f>H18</f>
        <v>3</v>
      </c>
      <c r="O18" s="31"/>
      <c r="P18" s="25"/>
      <c r="Q18" s="30"/>
      <c r="R18" s="31"/>
      <c r="S18" s="32"/>
      <c r="T18" s="32"/>
      <c r="U18" s="32">
        <v>5</v>
      </c>
      <c r="V18" s="25">
        <v>49.8</v>
      </c>
      <c r="W18" s="30">
        <v>80</v>
      </c>
      <c r="X18" s="25">
        <f t="shared" si="13"/>
        <v>2.9</v>
      </c>
      <c r="Y18" s="25">
        <f t="shared" ref="Y18:Z21" si="15">G18</f>
        <v>3.6</v>
      </c>
      <c r="Z18" s="25">
        <f t="shared" si="15"/>
        <v>3</v>
      </c>
    </row>
    <row r="19" spans="1:26" s="26" customFormat="1" ht="90.75" customHeight="1" x14ac:dyDescent="0.2">
      <c r="A19" s="71" t="s">
        <v>105</v>
      </c>
      <c r="B19" s="39" t="s">
        <v>473</v>
      </c>
      <c r="C19" s="10">
        <v>3</v>
      </c>
      <c r="D19" s="25">
        <v>48.6</v>
      </c>
      <c r="E19" s="25">
        <v>0.2</v>
      </c>
      <c r="F19" s="25">
        <v>3.8</v>
      </c>
      <c r="G19" s="25">
        <v>3.9</v>
      </c>
      <c r="H19" s="25">
        <v>3.8</v>
      </c>
      <c r="I19" s="30">
        <v>13</v>
      </c>
      <c r="J19" s="25">
        <v>48.9</v>
      </c>
      <c r="K19" s="30">
        <v>20</v>
      </c>
      <c r="L19" s="25">
        <f>F19</f>
        <v>3.8</v>
      </c>
      <c r="M19" s="25">
        <f>G19</f>
        <v>3.9</v>
      </c>
      <c r="N19" s="25">
        <f>H19</f>
        <v>3.8</v>
      </c>
      <c r="O19" s="31"/>
      <c r="P19" s="25"/>
      <c r="Q19" s="30"/>
      <c r="R19" s="31"/>
      <c r="S19" s="32"/>
      <c r="T19" s="32"/>
      <c r="U19" s="32">
        <v>8</v>
      </c>
      <c r="V19" s="25">
        <v>49.8</v>
      </c>
      <c r="W19" s="30">
        <v>65</v>
      </c>
      <c r="X19" s="25">
        <f>F19</f>
        <v>3.8</v>
      </c>
      <c r="Y19" s="25">
        <f t="shared" si="15"/>
        <v>3.9</v>
      </c>
      <c r="Z19" s="25">
        <f t="shared" si="15"/>
        <v>3.8</v>
      </c>
    </row>
    <row r="20" spans="1:26" s="26" customFormat="1" ht="93" customHeight="1" x14ac:dyDescent="0.2">
      <c r="A20" s="71" t="s">
        <v>183</v>
      </c>
      <c r="B20" s="39" t="s">
        <v>417</v>
      </c>
      <c r="C20" s="10">
        <v>4</v>
      </c>
      <c r="D20" s="25">
        <v>48.5</v>
      </c>
      <c r="E20" s="25">
        <v>0.2</v>
      </c>
      <c r="F20" s="25">
        <v>2.9</v>
      </c>
      <c r="G20" s="25">
        <v>2.9</v>
      </c>
      <c r="H20" s="25">
        <v>2.8</v>
      </c>
      <c r="I20" s="30">
        <v>13</v>
      </c>
      <c r="J20" s="25">
        <v>48.9</v>
      </c>
      <c r="K20" s="30">
        <v>20</v>
      </c>
      <c r="L20" s="25">
        <f>F20</f>
        <v>2.9</v>
      </c>
      <c r="M20" s="25">
        <f t="shared" ref="M20" si="16">G20</f>
        <v>2.9</v>
      </c>
      <c r="N20" s="25">
        <f t="shared" ref="N20" si="17">H20</f>
        <v>2.8</v>
      </c>
      <c r="O20" s="31"/>
      <c r="P20" s="25"/>
      <c r="Q20" s="30"/>
      <c r="R20" s="31"/>
      <c r="S20" s="32"/>
      <c r="T20" s="32"/>
      <c r="U20" s="32">
        <v>9</v>
      </c>
      <c r="V20" s="25">
        <v>49.8</v>
      </c>
      <c r="W20" s="30">
        <v>60</v>
      </c>
      <c r="X20" s="25">
        <f>F20</f>
        <v>2.9</v>
      </c>
      <c r="Y20" s="25">
        <f>G20</f>
        <v>2.9</v>
      </c>
      <c r="Z20" s="25">
        <f>H20</f>
        <v>2.8</v>
      </c>
    </row>
    <row r="21" spans="1:26" s="26" customFormat="1" ht="78" customHeight="1" x14ac:dyDescent="0.2">
      <c r="A21" s="71" t="s">
        <v>180</v>
      </c>
      <c r="B21" s="39" t="s">
        <v>181</v>
      </c>
      <c r="C21" s="10">
        <v>7</v>
      </c>
      <c r="D21" s="25">
        <v>48.2</v>
      </c>
      <c r="E21" s="25">
        <v>0.2</v>
      </c>
      <c r="F21" s="25">
        <v>0.1</v>
      </c>
      <c r="G21" s="25">
        <v>0.4</v>
      </c>
      <c r="H21" s="25">
        <v>0.3</v>
      </c>
      <c r="I21" s="30">
        <v>15</v>
      </c>
      <c r="J21" s="25">
        <v>48.9</v>
      </c>
      <c r="K21" s="30">
        <v>30</v>
      </c>
      <c r="L21" s="25">
        <f>F21</f>
        <v>0.1</v>
      </c>
      <c r="M21" s="25">
        <f>G21</f>
        <v>0.4</v>
      </c>
      <c r="N21" s="25">
        <f>H21</f>
        <v>0.3</v>
      </c>
      <c r="O21" s="25"/>
      <c r="P21" s="25"/>
      <c r="Q21" s="30"/>
      <c r="R21" s="31"/>
      <c r="S21" s="32"/>
      <c r="T21" s="32"/>
      <c r="U21" s="32">
        <v>14</v>
      </c>
      <c r="V21" s="25">
        <v>49.8</v>
      </c>
      <c r="W21" s="30">
        <v>35</v>
      </c>
      <c r="X21" s="25">
        <f>F21</f>
        <v>0.1</v>
      </c>
      <c r="Y21" s="25">
        <f t="shared" si="15"/>
        <v>0.4</v>
      </c>
      <c r="Z21" s="25">
        <f t="shared" si="15"/>
        <v>0.3</v>
      </c>
    </row>
    <row r="22" spans="1:26" s="26" customFormat="1" ht="91.5" customHeight="1" x14ac:dyDescent="0.2">
      <c r="A22" s="71" t="s">
        <v>104</v>
      </c>
      <c r="B22" s="39" t="s">
        <v>244</v>
      </c>
      <c r="C22" s="10">
        <v>15</v>
      </c>
      <c r="D22" s="25">
        <v>47.4</v>
      </c>
      <c r="E22" s="31">
        <v>0.15</v>
      </c>
      <c r="F22" s="25">
        <v>8.3000000000000007</v>
      </c>
      <c r="G22" s="25">
        <v>9.6</v>
      </c>
      <c r="H22" s="25">
        <v>6.3</v>
      </c>
      <c r="I22" s="30">
        <v>22</v>
      </c>
      <c r="J22" s="25">
        <v>48.8</v>
      </c>
      <c r="K22" s="30">
        <v>50</v>
      </c>
      <c r="L22" s="25">
        <f t="shared" si="5"/>
        <v>8.3000000000000007</v>
      </c>
      <c r="M22" s="25">
        <f t="shared" ref="M22" si="18">G22</f>
        <v>9.6</v>
      </c>
      <c r="N22" s="25">
        <f t="shared" ref="N22" si="19">H22</f>
        <v>6.3</v>
      </c>
      <c r="O22" s="25"/>
      <c r="P22" s="25"/>
      <c r="Q22" s="30"/>
      <c r="R22" s="31"/>
      <c r="S22" s="32"/>
      <c r="T22" s="32"/>
      <c r="U22" s="32">
        <v>22</v>
      </c>
      <c r="V22" s="25">
        <v>49.7</v>
      </c>
      <c r="W22" s="30">
        <v>30</v>
      </c>
      <c r="X22" s="25">
        <v>8</v>
      </c>
      <c r="Y22" s="25">
        <v>9.1</v>
      </c>
      <c r="Z22" s="25">
        <f>H22-0.4</f>
        <v>5.9</v>
      </c>
    </row>
    <row r="23" spans="1:26" s="59" customFormat="1" x14ac:dyDescent="0.2">
      <c r="A23" s="56"/>
      <c r="B23" s="57" t="s">
        <v>135</v>
      </c>
      <c r="C23" s="62"/>
      <c r="F23" s="60">
        <f>SUM(F10:F22)</f>
        <v>32.4</v>
      </c>
      <c r="G23" s="60">
        <f>SUM(G10:G22)</f>
        <v>35.6</v>
      </c>
      <c r="H23" s="60">
        <f>SUM(H10:H22)</f>
        <v>30.9</v>
      </c>
      <c r="I23" s="60"/>
      <c r="J23" s="60"/>
      <c r="K23" s="60"/>
      <c r="L23" s="60">
        <f>SUM(L10:L22)</f>
        <v>28.5</v>
      </c>
      <c r="M23" s="60">
        <f>SUM(M10:M22)</f>
        <v>31.5</v>
      </c>
      <c r="N23" s="60">
        <f>SUM(N10:N22)</f>
        <v>26.9</v>
      </c>
      <c r="O23" s="60"/>
      <c r="P23" s="60"/>
      <c r="Q23" s="60">
        <f>SUM(Q10:Q22)</f>
        <v>0</v>
      </c>
      <c r="R23" s="60">
        <f>SUM(R10:R22)</f>
        <v>0</v>
      </c>
      <c r="S23" s="60">
        <f>SUM(S10:S22)</f>
        <v>0</v>
      </c>
      <c r="T23" s="60">
        <f>SUM(T10:T22)</f>
        <v>0</v>
      </c>
      <c r="U23" s="60"/>
      <c r="V23" s="60"/>
      <c r="W23" s="60"/>
      <c r="X23" s="60">
        <f>SUM(X10:X22)</f>
        <v>32.1</v>
      </c>
      <c r="Y23" s="60">
        <f>SUM(Y10:Y22)</f>
        <v>35.1</v>
      </c>
      <c r="Z23" s="60">
        <f>SUM(Z10:Z22)</f>
        <v>30.5</v>
      </c>
    </row>
    <row r="24" spans="1:26" s="59" customFormat="1" x14ac:dyDescent="0.2">
      <c r="A24" s="56"/>
      <c r="B24" s="57"/>
      <c r="C24" s="62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s="59" customFormat="1" x14ac:dyDescent="0.2">
      <c r="A25" s="56"/>
      <c r="B25" s="56" t="str">
        <f>ВУЭС!B21</f>
        <v>АЧР-1 (САЧР), АЧР-2 несовмещенная</v>
      </c>
      <c r="C25" s="62"/>
      <c r="F25" s="60">
        <f>F23+R23</f>
        <v>32.4</v>
      </c>
      <c r="G25" s="60">
        <f t="shared" ref="G25:H25" si="20">G23+S23</f>
        <v>35.6</v>
      </c>
      <c r="H25" s="60">
        <f t="shared" si="20"/>
        <v>30.9</v>
      </c>
      <c r="I25" s="60"/>
      <c r="J25" s="60"/>
      <c r="K25" s="60"/>
      <c r="L25" s="60"/>
      <c r="M25" s="60"/>
      <c r="N25" s="60"/>
      <c r="O25" s="60"/>
      <c r="Y25" s="60"/>
      <c r="Z25" s="60"/>
    </row>
    <row r="26" spans="1:26" s="59" customFormat="1" x14ac:dyDescent="0.2">
      <c r="A26" s="56"/>
      <c r="B26" s="56"/>
      <c r="C26" s="62"/>
      <c r="F26" s="60"/>
      <c r="G26" s="60"/>
      <c r="H26" s="60"/>
      <c r="I26" s="60"/>
      <c r="J26" s="60"/>
      <c r="K26" s="60"/>
      <c r="L26" s="60"/>
      <c r="M26" s="60"/>
      <c r="N26" s="60"/>
      <c r="O26" s="60"/>
      <c r="Y26" s="60"/>
      <c r="Z26" s="60"/>
    </row>
    <row r="27" spans="1:26" s="272" customFormat="1" hidden="1" x14ac:dyDescent="0.2">
      <c r="A27" s="135"/>
      <c r="B27" s="135"/>
      <c r="C27" s="104"/>
      <c r="D27" s="36" t="str">
        <f>C10</f>
        <v>САЧР</v>
      </c>
      <c r="F27" s="88">
        <f>F10+F11+F12+F13+F14</f>
        <v>3.9</v>
      </c>
      <c r="G27" s="88">
        <f t="shared" ref="G27:H27" si="21">G10+G11+G12+G13+G14</f>
        <v>4.0999999999999996</v>
      </c>
      <c r="H27" s="88">
        <f t="shared" si="21"/>
        <v>4</v>
      </c>
      <c r="I27" s="88"/>
      <c r="J27" s="88"/>
      <c r="K27" s="88"/>
      <c r="L27" s="88"/>
      <c r="M27" s="88"/>
      <c r="N27" s="88"/>
      <c r="O27" s="88"/>
      <c r="P27" s="33"/>
      <c r="Q27" s="43"/>
      <c r="R27" s="33"/>
      <c r="S27" s="33"/>
      <c r="T27" s="33"/>
      <c r="U27" s="124">
        <f>D10</f>
        <v>49.2</v>
      </c>
      <c r="V27" s="88">
        <f>V10</f>
        <v>49.8</v>
      </c>
      <c r="W27" s="36">
        <f>W10</f>
        <v>100</v>
      </c>
      <c r="X27" s="88">
        <f>X10+X11+X13+X14</f>
        <v>1.9</v>
      </c>
      <c r="Y27" s="88">
        <f t="shared" ref="Y27:Z27" si="22">Y10+Y11+Y13+Y14</f>
        <v>2</v>
      </c>
      <c r="Z27" s="88">
        <f t="shared" si="22"/>
        <v>1.9</v>
      </c>
    </row>
    <row r="28" spans="1:26" hidden="1" x14ac:dyDescent="0.2">
      <c r="B28" s="40"/>
      <c r="C28" s="5"/>
      <c r="P28" s="33"/>
      <c r="Q28" s="43"/>
      <c r="R28" s="33"/>
      <c r="S28" s="33"/>
      <c r="T28" s="33"/>
      <c r="U28" s="60">
        <v>49.2</v>
      </c>
      <c r="V28" s="33">
        <f>V13</f>
        <v>49.8</v>
      </c>
      <c r="W28" s="43">
        <v>95</v>
      </c>
      <c r="X28" s="33">
        <f>X12</f>
        <v>2</v>
      </c>
      <c r="Y28" s="33">
        <f t="shared" ref="Y28:Z28" si="23">Y12</f>
        <v>2.1</v>
      </c>
      <c r="Z28" s="33">
        <f t="shared" si="23"/>
        <v>2.1</v>
      </c>
    </row>
    <row r="29" spans="1:26" hidden="1" x14ac:dyDescent="0.2">
      <c r="B29" s="40"/>
      <c r="C29" s="5"/>
      <c r="E29" s="33">
        <f>D15</f>
        <v>48.8</v>
      </c>
      <c r="F29" s="33">
        <f>F15+F16+F17+F18</f>
        <v>13.4</v>
      </c>
      <c r="G29" s="33">
        <f t="shared" ref="G29:H29" si="24">G15+G16+G17+G18</f>
        <v>14.7</v>
      </c>
      <c r="H29" s="33">
        <f t="shared" si="24"/>
        <v>13.7</v>
      </c>
      <c r="I29" s="124">
        <f>L29+L30</f>
        <v>13.4</v>
      </c>
      <c r="J29" s="33">
        <f>J16</f>
        <v>49</v>
      </c>
      <c r="K29" s="43">
        <v>5</v>
      </c>
      <c r="L29" s="33">
        <f>L15+L16+L18</f>
        <v>12.8</v>
      </c>
      <c r="M29" s="33">
        <f t="shared" ref="M29:N29" si="25">M15+M16+M18</f>
        <v>13.9</v>
      </c>
      <c r="N29" s="33">
        <f t="shared" si="25"/>
        <v>13.1</v>
      </c>
      <c r="O29" s="33"/>
      <c r="P29" s="33"/>
      <c r="R29" s="124"/>
      <c r="S29" s="124"/>
      <c r="T29" s="124"/>
      <c r="U29" s="124">
        <f>D15</f>
        <v>48.8</v>
      </c>
      <c r="V29" s="33">
        <f>V15</f>
        <v>49.8</v>
      </c>
      <c r="W29" s="130">
        <v>85</v>
      </c>
      <c r="X29" s="33">
        <f>X17</f>
        <v>0.6</v>
      </c>
      <c r="Y29" s="33">
        <f t="shared" ref="Y29:Z29" si="26">Y17</f>
        <v>0.8</v>
      </c>
      <c r="Z29" s="33">
        <f t="shared" si="26"/>
        <v>0.6</v>
      </c>
    </row>
    <row r="30" spans="1:26" ht="15.75" hidden="1" x14ac:dyDescent="0.25">
      <c r="A30" s="42"/>
      <c r="B30" s="40"/>
      <c r="C30" s="5"/>
      <c r="E30" s="33">
        <f>D16</f>
        <v>48.8</v>
      </c>
      <c r="J30" s="33">
        <f>J17</f>
        <v>49</v>
      </c>
      <c r="K30" s="130">
        <v>10</v>
      </c>
      <c r="L30" s="33">
        <f>L17</f>
        <v>0.6</v>
      </c>
      <c r="M30" s="33">
        <f t="shared" ref="M30:N30" si="27">M17</f>
        <v>0.8</v>
      </c>
      <c r="N30" s="33">
        <f t="shared" si="27"/>
        <v>0.6</v>
      </c>
      <c r="O30" s="33"/>
      <c r="P30" s="33"/>
      <c r="R30" s="105"/>
      <c r="S30" s="105"/>
      <c r="T30" s="105"/>
      <c r="U30" s="274">
        <v>48.8</v>
      </c>
      <c r="V30" s="130">
        <v>49.8</v>
      </c>
      <c r="W30" s="43">
        <f>W15</f>
        <v>80</v>
      </c>
      <c r="X30" s="33">
        <f>X15+X16+X18</f>
        <v>12.8</v>
      </c>
      <c r="Y30" s="33">
        <f t="shared" ref="Y30:Z30" si="28">Y15+Y16+Y18</f>
        <v>13.9</v>
      </c>
      <c r="Z30" s="33">
        <f t="shared" si="28"/>
        <v>13.1</v>
      </c>
    </row>
    <row r="31" spans="1:26" ht="15.75" hidden="1" x14ac:dyDescent="0.25">
      <c r="A31" s="42"/>
      <c r="D31" s="59"/>
      <c r="E31" s="33">
        <f>D19</f>
        <v>48.6</v>
      </c>
      <c r="F31" s="33">
        <f>F19</f>
        <v>3.8</v>
      </c>
      <c r="G31" s="33">
        <f t="shared" ref="G31:H31" si="29">G19</f>
        <v>3.9</v>
      </c>
      <c r="H31" s="33">
        <f t="shared" si="29"/>
        <v>3.8</v>
      </c>
      <c r="J31" s="33">
        <f>J19</f>
        <v>48.9</v>
      </c>
      <c r="K31" s="43">
        <f>K19</f>
        <v>20</v>
      </c>
      <c r="L31" s="33">
        <f>L19</f>
        <v>3.8</v>
      </c>
      <c r="M31" s="33">
        <f t="shared" ref="M31:N31" si="30">M19</f>
        <v>3.9</v>
      </c>
      <c r="N31" s="33">
        <f t="shared" si="30"/>
        <v>3.8</v>
      </c>
      <c r="O31" s="33"/>
      <c r="P31" s="33"/>
      <c r="U31" s="124">
        <v>48.6</v>
      </c>
      <c r="V31" s="33">
        <f>V19</f>
        <v>49.8</v>
      </c>
      <c r="W31" s="43">
        <f>W19</f>
        <v>65</v>
      </c>
      <c r="X31" s="33">
        <f>X19</f>
        <v>3.8</v>
      </c>
      <c r="Y31" s="33">
        <f t="shared" ref="Y31:Z31" si="31">Y19</f>
        <v>3.9</v>
      </c>
      <c r="Z31" s="33">
        <f t="shared" si="31"/>
        <v>3.8</v>
      </c>
    </row>
    <row r="32" spans="1:26" hidden="1" x14ac:dyDescent="0.2">
      <c r="E32" s="33">
        <v>48.5</v>
      </c>
      <c r="F32" s="33">
        <f>F20</f>
        <v>2.9</v>
      </c>
      <c r="G32" s="33">
        <f t="shared" ref="G32:H32" si="32">G20</f>
        <v>2.9</v>
      </c>
      <c r="H32" s="33">
        <f t="shared" si="32"/>
        <v>2.8</v>
      </c>
      <c r="I32" s="59"/>
      <c r="J32" s="33">
        <v>48.9</v>
      </c>
      <c r="K32" s="43">
        <v>20</v>
      </c>
      <c r="L32" s="33">
        <f>L20</f>
        <v>2.9</v>
      </c>
      <c r="M32" s="33">
        <f t="shared" ref="M32:N32" si="33">M20</f>
        <v>2.9</v>
      </c>
      <c r="N32" s="33">
        <f t="shared" si="33"/>
        <v>2.8</v>
      </c>
      <c r="O32" s="33"/>
      <c r="P32" s="33"/>
      <c r="U32" s="274">
        <v>48.5</v>
      </c>
      <c r="V32" s="130">
        <v>49.8</v>
      </c>
      <c r="W32" s="130">
        <v>60</v>
      </c>
      <c r="X32" s="33">
        <f>X20</f>
        <v>2.9</v>
      </c>
      <c r="Y32" s="33">
        <f t="shared" ref="Y32:Z32" si="34">Y20</f>
        <v>2.9</v>
      </c>
      <c r="Z32" s="33">
        <f t="shared" si="34"/>
        <v>2.8</v>
      </c>
    </row>
    <row r="33" spans="5:26" hidden="1" x14ac:dyDescent="0.2">
      <c r="E33" s="130">
        <v>48.2</v>
      </c>
      <c r="F33" s="33">
        <f>F21</f>
        <v>0.1</v>
      </c>
      <c r="G33" s="33">
        <f t="shared" ref="G33:H33" si="35">G21</f>
        <v>0.4</v>
      </c>
      <c r="H33" s="33">
        <f t="shared" si="35"/>
        <v>0.3</v>
      </c>
      <c r="J33" s="33">
        <v>48.9</v>
      </c>
      <c r="K33" s="43">
        <v>30</v>
      </c>
      <c r="L33" s="33">
        <f>L21</f>
        <v>0.1</v>
      </c>
      <c r="M33" s="33">
        <f t="shared" ref="M33:N33" si="36">M21</f>
        <v>0.4</v>
      </c>
      <c r="N33" s="33">
        <f t="shared" si="36"/>
        <v>0.3</v>
      </c>
      <c r="O33" s="33"/>
      <c r="P33" s="33"/>
      <c r="U33" s="124">
        <v>48.2</v>
      </c>
      <c r="V33" s="130">
        <v>49.8</v>
      </c>
      <c r="W33" s="130">
        <v>35</v>
      </c>
      <c r="X33" s="33">
        <f>X21</f>
        <v>0.1</v>
      </c>
      <c r="Y33" s="33">
        <f>Y21</f>
        <v>0.4</v>
      </c>
      <c r="Z33" s="33">
        <f>Z21</f>
        <v>0.3</v>
      </c>
    </row>
    <row r="34" spans="5:26" hidden="1" x14ac:dyDescent="0.2">
      <c r="E34" s="33">
        <f>D22</f>
        <v>47.4</v>
      </c>
      <c r="F34" s="33">
        <f>F22</f>
        <v>8.3000000000000007</v>
      </c>
      <c r="G34" s="33">
        <f t="shared" ref="G34:H34" si="37">G22</f>
        <v>9.6</v>
      </c>
      <c r="H34" s="33">
        <f t="shared" si="37"/>
        <v>6.3</v>
      </c>
      <c r="J34" s="33">
        <f t="shared" ref="J34:L34" si="38">J22</f>
        <v>48.8</v>
      </c>
      <c r="K34" s="43">
        <f t="shared" si="38"/>
        <v>50</v>
      </c>
      <c r="L34" s="33">
        <f t="shared" si="38"/>
        <v>8.3000000000000007</v>
      </c>
      <c r="M34" s="33">
        <f t="shared" ref="M34:N34" si="39">M22</f>
        <v>9.6</v>
      </c>
      <c r="N34" s="33">
        <f t="shared" si="39"/>
        <v>6.3</v>
      </c>
      <c r="O34" s="33"/>
      <c r="P34" s="33"/>
      <c r="U34" s="124">
        <f>D22</f>
        <v>47.4</v>
      </c>
      <c r="V34" s="33">
        <f>V22</f>
        <v>49.7</v>
      </c>
      <c r="W34" s="43">
        <f>W22</f>
        <v>30</v>
      </c>
      <c r="X34" s="33">
        <f>X22</f>
        <v>8</v>
      </c>
      <c r="Y34" s="33">
        <f t="shared" ref="Y34:Z34" si="40">Y22</f>
        <v>9.1</v>
      </c>
      <c r="Z34" s="33">
        <f t="shared" si="40"/>
        <v>5.9</v>
      </c>
    </row>
    <row r="35" spans="5:26" hidden="1" x14ac:dyDescent="0.2">
      <c r="E35" s="292" t="s">
        <v>2</v>
      </c>
      <c r="F35" s="60">
        <f>SUM(F29:F34)</f>
        <v>28.5</v>
      </c>
      <c r="G35" s="60">
        <f t="shared" ref="G35:H35" si="41">SUM(G29:G34)</f>
        <v>31.5</v>
      </c>
      <c r="H35" s="60">
        <f t="shared" si="41"/>
        <v>26.9</v>
      </c>
      <c r="J35" s="33"/>
      <c r="K35" s="43"/>
      <c r="L35" s="60">
        <f>SUM(L29:L34)</f>
        <v>28.5</v>
      </c>
      <c r="M35" s="60">
        <f t="shared" ref="M35:N35" si="42">SUM(M29:M34)</f>
        <v>31.5</v>
      </c>
      <c r="N35" s="60">
        <f t="shared" si="42"/>
        <v>26.9</v>
      </c>
      <c r="O35" s="60"/>
      <c r="P35" s="60"/>
      <c r="X35" s="60">
        <f>SUM(X27:X34)</f>
        <v>32.1</v>
      </c>
      <c r="Y35" s="60">
        <f t="shared" ref="Y35:Z35" si="43">SUM(Y27:Y34)</f>
        <v>35.1</v>
      </c>
      <c r="Z35" s="60">
        <f t="shared" si="43"/>
        <v>30.5</v>
      </c>
    </row>
    <row r="36" spans="5:26" hidden="1" x14ac:dyDescent="0.2">
      <c r="E36" s="292" t="s">
        <v>454</v>
      </c>
      <c r="F36" s="124">
        <f>F27+F35</f>
        <v>32.4</v>
      </c>
      <c r="G36" s="124">
        <f t="shared" ref="G36:H36" si="44">G27+G35</f>
        <v>35.6</v>
      </c>
      <c r="H36" s="124">
        <f t="shared" si="44"/>
        <v>30.9</v>
      </c>
      <c r="J36" s="59"/>
      <c r="K36" s="59"/>
      <c r="L36" s="66">
        <f>L23-L35</f>
        <v>0</v>
      </c>
      <c r="M36" s="66">
        <f t="shared" ref="M36:N36" si="45">M23-M35</f>
        <v>0</v>
      </c>
      <c r="N36" s="66">
        <f t="shared" si="45"/>
        <v>0</v>
      </c>
      <c r="O36" s="66"/>
      <c r="P36" s="66"/>
      <c r="X36" s="66">
        <f>X23-X35</f>
        <v>0</v>
      </c>
      <c r="Y36" s="66">
        <f t="shared" ref="Y36:Z36" si="46">Y23-Y35</f>
        <v>0</v>
      </c>
      <c r="Z36" s="66">
        <f t="shared" si="46"/>
        <v>0</v>
      </c>
    </row>
    <row r="37" spans="5:26" hidden="1" x14ac:dyDescent="0.2">
      <c r="F37" s="66">
        <f>F23-F36</f>
        <v>0</v>
      </c>
      <c r="G37" s="66">
        <f t="shared" ref="G37:H37" si="47">G23-G36</f>
        <v>0</v>
      </c>
      <c r="H37" s="66">
        <f t="shared" si="47"/>
        <v>0</v>
      </c>
    </row>
    <row r="38" spans="5:26" hidden="1" x14ac:dyDescent="0.2"/>
    <row r="39" spans="5:26" hidden="1" x14ac:dyDescent="0.2"/>
  </sheetData>
  <mergeCells count="16">
    <mergeCell ref="A9:Z9"/>
    <mergeCell ref="I6:N6"/>
    <mergeCell ref="O6:T6"/>
    <mergeCell ref="A6:A8"/>
    <mergeCell ref="B6:B8"/>
    <mergeCell ref="C6:H6"/>
    <mergeCell ref="C7:C8"/>
    <mergeCell ref="F7:H7"/>
    <mergeCell ref="L7:N7"/>
    <mergeCell ref="D7:E7"/>
    <mergeCell ref="J7:K7"/>
    <mergeCell ref="P7:Q7"/>
    <mergeCell ref="V7:W7"/>
    <mergeCell ref="X7:Z7"/>
    <mergeCell ref="R7:T7"/>
    <mergeCell ref="U6:Z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view="pageBreakPreview" zoomScaleNormal="100" zoomScaleSheetLayoutView="100" workbookViewId="0">
      <pane xSplit="2" ySplit="9" topLeftCell="C25" activePane="bottomRight" state="frozen"/>
      <selection pane="topRight" activeCell="C1" sqref="C1"/>
      <selection pane="bottomLeft" activeCell="A9" sqref="A9"/>
      <selection pane="bottomRight" activeCell="AE29" sqref="AE29"/>
    </sheetView>
  </sheetViews>
  <sheetFormatPr defaultRowHeight="12.75" x14ac:dyDescent="0.2"/>
  <cols>
    <col min="1" max="1" width="10" style="132" customWidth="1"/>
    <col min="2" max="2" width="22.85546875" style="132" customWidth="1"/>
    <col min="3" max="3" width="4.28515625" style="130" customWidth="1"/>
    <col min="4" max="4" width="4" style="130" customWidth="1"/>
    <col min="5" max="5" width="3.7109375" style="130" customWidth="1"/>
    <col min="6" max="8" width="5.7109375" style="130" customWidth="1"/>
    <col min="9" max="9" width="3.42578125" style="130" customWidth="1"/>
    <col min="10" max="10" width="4.140625" style="130" customWidth="1"/>
    <col min="11" max="11" width="3.28515625" style="130" customWidth="1"/>
    <col min="12" max="14" width="5.7109375" style="130" customWidth="1"/>
    <col min="15" max="15" width="3.5703125" style="130" customWidth="1"/>
    <col min="16" max="16" width="4.140625" style="130" customWidth="1"/>
    <col min="17" max="17" width="3.42578125" style="130" customWidth="1"/>
    <col min="18" max="20" width="5.7109375" style="130" customWidth="1"/>
    <col min="21" max="21" width="3.5703125" style="130" customWidth="1"/>
    <col min="22" max="22" width="4.140625" style="130" customWidth="1"/>
    <col min="23" max="23" width="3.85546875" style="130" customWidth="1"/>
    <col min="24" max="40" width="5.7109375" style="130" customWidth="1"/>
    <col min="41" max="16384" width="9.140625" style="130"/>
  </cols>
  <sheetData>
    <row r="1" spans="1:26" x14ac:dyDescent="0.2">
      <c r="U1" s="132" t="str">
        <f>ТЭС!U1</f>
        <v>Приложение №71</v>
      </c>
    </row>
    <row r="2" spans="1:26" x14ac:dyDescent="0.2">
      <c r="U2" s="132" t="str">
        <f>ТЭС!U2</f>
        <v>к приказу Минэнерго России</v>
      </c>
    </row>
    <row r="3" spans="1:26" x14ac:dyDescent="0.2">
      <c r="U3" s="132" t="str">
        <f>ТЭС!U3</f>
        <v>от 23 июля 2012 г. № 340</v>
      </c>
    </row>
    <row r="4" spans="1:26" x14ac:dyDescent="0.2">
      <c r="I4" s="130" t="str">
        <f>ТЭС!I4</f>
        <v>Настройка АЧР</v>
      </c>
      <c r="U4" s="132"/>
    </row>
    <row r="6" spans="1:26" x14ac:dyDescent="0.2">
      <c r="A6" s="381" t="s">
        <v>0</v>
      </c>
      <c r="B6" s="381" t="s">
        <v>1</v>
      </c>
      <c r="C6" s="370" t="s">
        <v>2</v>
      </c>
      <c r="D6" s="371"/>
      <c r="E6" s="371"/>
      <c r="F6" s="371"/>
      <c r="G6" s="371"/>
      <c r="H6" s="372"/>
      <c r="I6" s="370" t="s">
        <v>3</v>
      </c>
      <c r="J6" s="371"/>
      <c r="K6" s="371"/>
      <c r="L6" s="371"/>
      <c r="M6" s="371"/>
      <c r="N6" s="372"/>
      <c r="O6" s="370" t="s">
        <v>4</v>
      </c>
      <c r="P6" s="371"/>
      <c r="Q6" s="371"/>
      <c r="R6" s="371"/>
      <c r="S6" s="371"/>
      <c r="T6" s="372"/>
      <c r="U6" s="370" t="s">
        <v>5</v>
      </c>
      <c r="V6" s="371"/>
      <c r="W6" s="371"/>
      <c r="X6" s="371"/>
      <c r="Y6" s="371"/>
      <c r="Z6" s="372"/>
    </row>
    <row r="7" spans="1:26" s="8" customFormat="1" ht="39" customHeight="1" x14ac:dyDescent="0.2">
      <c r="A7" s="381"/>
      <c r="B7" s="381"/>
      <c r="C7" s="363" t="s">
        <v>458</v>
      </c>
      <c r="D7" s="378" t="str">
        <f>ТЭС!D7</f>
        <v>уставки</v>
      </c>
      <c r="E7" s="379"/>
      <c r="F7" s="375" t="s">
        <v>9</v>
      </c>
      <c r="G7" s="376"/>
      <c r="H7" s="377"/>
      <c r="I7" s="373" t="str">
        <f>C7</f>
        <v>№                             оч.</v>
      </c>
      <c r="J7" s="378" t="str">
        <f>D7</f>
        <v>уставки</v>
      </c>
      <c r="K7" s="379"/>
      <c r="L7" s="375" t="s">
        <v>9</v>
      </c>
      <c r="M7" s="376"/>
      <c r="N7" s="377"/>
      <c r="O7" s="373" t="str">
        <f>I7</f>
        <v>№                             оч.</v>
      </c>
      <c r="P7" s="378" t="str">
        <f>J7</f>
        <v>уставки</v>
      </c>
      <c r="Q7" s="379"/>
      <c r="R7" s="375" t="s">
        <v>9</v>
      </c>
      <c r="S7" s="376"/>
      <c r="T7" s="377"/>
      <c r="U7" s="373" t="str">
        <f>O7</f>
        <v>№                             оч.</v>
      </c>
      <c r="V7" s="378" t="str">
        <f>P7</f>
        <v>уставки</v>
      </c>
      <c r="W7" s="379"/>
      <c r="X7" s="375" t="s">
        <v>10</v>
      </c>
      <c r="Y7" s="376"/>
      <c r="Z7" s="377"/>
    </row>
    <row r="8" spans="1:26" s="24" customFormat="1" ht="46.5" customHeight="1" x14ac:dyDescent="0.2">
      <c r="A8" s="363"/>
      <c r="B8" s="363"/>
      <c r="C8" s="365"/>
      <c r="D8" s="172" t="s">
        <v>7</v>
      </c>
      <c r="E8" s="172" t="s">
        <v>8</v>
      </c>
      <c r="F8" s="28" t="str">
        <f>ТЭС!F8</f>
        <v>04-00</v>
      </c>
      <c r="G8" s="28" t="str">
        <f>ТЭС!G8</f>
        <v>09-00</v>
      </c>
      <c r="H8" s="28" t="str">
        <f>ТЭС!H8</f>
        <v>18-00</v>
      </c>
      <c r="I8" s="374"/>
      <c r="J8" s="172" t="s">
        <v>7</v>
      </c>
      <c r="K8" s="172" t="s">
        <v>8</v>
      </c>
      <c r="L8" s="28" t="str">
        <f>F8</f>
        <v>04-00</v>
      </c>
      <c r="M8" s="28" t="str">
        <f t="shared" ref="M8:N8" si="0">G8</f>
        <v>09-00</v>
      </c>
      <c r="N8" s="28" t="str">
        <f t="shared" si="0"/>
        <v>18-00</v>
      </c>
      <c r="O8" s="374"/>
      <c r="P8" s="172" t="s">
        <v>7</v>
      </c>
      <c r="Q8" s="172" t="s">
        <v>8</v>
      </c>
      <c r="R8" s="28" t="str">
        <f>L8</f>
        <v>04-00</v>
      </c>
      <c r="S8" s="28" t="str">
        <f t="shared" ref="S8:T8" si="1">M8</f>
        <v>09-00</v>
      </c>
      <c r="T8" s="28" t="str">
        <f t="shared" si="1"/>
        <v>18-00</v>
      </c>
      <c r="U8" s="374"/>
      <c r="V8" s="172" t="s">
        <v>7</v>
      </c>
      <c r="W8" s="172" t="s">
        <v>8</v>
      </c>
      <c r="X8" s="23" t="str">
        <f>R8</f>
        <v>04-00</v>
      </c>
      <c r="Y8" s="23" t="str">
        <f t="shared" ref="Y8:Z8" si="2">S8</f>
        <v>09-00</v>
      </c>
      <c r="Z8" s="23" t="str">
        <f t="shared" si="2"/>
        <v>18-00</v>
      </c>
    </row>
    <row r="9" spans="1:26" x14ac:dyDescent="0.2">
      <c r="A9" s="361" t="s">
        <v>125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Q9" s="362"/>
      <c r="R9" s="362"/>
      <c r="S9" s="362"/>
      <c r="T9" s="362"/>
      <c r="U9" s="362"/>
      <c r="V9" s="362"/>
      <c r="W9" s="362"/>
      <c r="X9" s="362"/>
      <c r="Y9" s="362"/>
      <c r="Z9" s="380"/>
    </row>
    <row r="10" spans="1:26" ht="42" customHeight="1" x14ac:dyDescent="0.2">
      <c r="A10" s="39" t="s">
        <v>109</v>
      </c>
      <c r="B10" s="39" t="s">
        <v>127</v>
      </c>
      <c r="C10" s="10" t="s">
        <v>108</v>
      </c>
      <c r="D10" s="3">
        <v>49.2</v>
      </c>
      <c r="E10" s="3">
        <v>0.2</v>
      </c>
      <c r="F10" s="3">
        <v>0.1</v>
      </c>
      <c r="G10" s="3">
        <v>0.1</v>
      </c>
      <c r="H10" s="3">
        <v>0.1</v>
      </c>
      <c r="I10" s="3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>
        <v>1</v>
      </c>
      <c r="V10" s="3">
        <v>49.8</v>
      </c>
      <c r="W10" s="10">
        <v>100</v>
      </c>
      <c r="X10" s="3">
        <f t="shared" ref="X10:X13" si="3">F10</f>
        <v>0.1</v>
      </c>
      <c r="Y10" s="3">
        <f t="shared" ref="Y10:Y13" si="4">G10</f>
        <v>0.1</v>
      </c>
      <c r="Z10" s="3">
        <f t="shared" ref="Z10:Z13" si="5">H10</f>
        <v>0.1</v>
      </c>
    </row>
    <row r="11" spans="1:26" ht="40.5" customHeight="1" x14ac:dyDescent="0.2">
      <c r="A11" s="39" t="s">
        <v>110</v>
      </c>
      <c r="B11" s="39" t="s">
        <v>128</v>
      </c>
      <c r="C11" s="10" t="s">
        <v>108</v>
      </c>
      <c r="D11" s="3">
        <v>49.2</v>
      </c>
      <c r="E11" s="3">
        <v>0.2</v>
      </c>
      <c r="F11" s="3">
        <v>0.2</v>
      </c>
      <c r="G11" s="3">
        <v>0.2</v>
      </c>
      <c r="H11" s="3">
        <v>0.2</v>
      </c>
      <c r="I11" s="3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>
        <v>1</v>
      </c>
      <c r="V11" s="3">
        <v>49.8</v>
      </c>
      <c r="W11" s="10">
        <v>100</v>
      </c>
      <c r="X11" s="3">
        <f>F11</f>
        <v>0.2</v>
      </c>
      <c r="Y11" s="3">
        <f t="shared" si="4"/>
        <v>0.2</v>
      </c>
      <c r="Z11" s="3">
        <f t="shared" si="5"/>
        <v>0.2</v>
      </c>
    </row>
    <row r="12" spans="1:26" ht="51" customHeight="1" x14ac:dyDescent="0.2">
      <c r="A12" s="39" t="s">
        <v>111</v>
      </c>
      <c r="B12" s="39" t="s">
        <v>126</v>
      </c>
      <c r="C12" s="10" t="s">
        <v>108</v>
      </c>
      <c r="D12" s="3">
        <v>49.2</v>
      </c>
      <c r="E12" s="3">
        <v>0.2</v>
      </c>
      <c r="F12" s="3">
        <v>0.3</v>
      </c>
      <c r="G12" s="3">
        <v>0.4</v>
      </c>
      <c r="H12" s="3">
        <v>0.4</v>
      </c>
      <c r="I12" s="3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>
        <v>1</v>
      </c>
      <c r="V12" s="3">
        <v>49.8</v>
      </c>
      <c r="W12" s="10">
        <v>100</v>
      </c>
      <c r="X12" s="3">
        <f t="shared" si="3"/>
        <v>0.3</v>
      </c>
      <c r="Y12" s="3">
        <f>G12</f>
        <v>0.4</v>
      </c>
      <c r="Z12" s="3">
        <f t="shared" si="5"/>
        <v>0.4</v>
      </c>
    </row>
    <row r="13" spans="1:26" ht="37.5" customHeight="1" x14ac:dyDescent="0.2">
      <c r="A13" s="39" t="s">
        <v>112</v>
      </c>
      <c r="B13" s="39" t="s">
        <v>129</v>
      </c>
      <c r="C13" s="10" t="s">
        <v>108</v>
      </c>
      <c r="D13" s="3">
        <v>49.2</v>
      </c>
      <c r="E13" s="3">
        <v>0.2</v>
      </c>
      <c r="F13" s="3">
        <v>0.2</v>
      </c>
      <c r="G13" s="3">
        <v>0.2</v>
      </c>
      <c r="H13" s="3">
        <v>0.2</v>
      </c>
      <c r="I13" s="3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v>1</v>
      </c>
      <c r="V13" s="3">
        <v>49.8</v>
      </c>
      <c r="W13" s="10">
        <v>100</v>
      </c>
      <c r="X13" s="3">
        <f t="shared" si="3"/>
        <v>0.2</v>
      </c>
      <c r="Y13" s="3">
        <f t="shared" si="4"/>
        <v>0.2</v>
      </c>
      <c r="Z13" s="3">
        <f t="shared" si="5"/>
        <v>0.2</v>
      </c>
    </row>
    <row r="14" spans="1:26" ht="25.5" x14ac:dyDescent="0.2">
      <c r="A14" s="39" t="s">
        <v>113</v>
      </c>
      <c r="B14" s="39" t="s">
        <v>67</v>
      </c>
      <c r="C14" s="10" t="s">
        <v>108</v>
      </c>
      <c r="D14" s="3">
        <v>49.2</v>
      </c>
      <c r="E14" s="3">
        <v>0.2</v>
      </c>
      <c r="F14" s="3">
        <v>0.5</v>
      </c>
      <c r="G14" s="3">
        <v>0.6</v>
      </c>
      <c r="H14" s="3">
        <v>0.6</v>
      </c>
      <c r="I14" s="3"/>
      <c r="J14" s="3"/>
      <c r="K14" s="10"/>
      <c r="L14" s="4"/>
      <c r="M14" s="35"/>
      <c r="N14" s="35"/>
      <c r="O14" s="35"/>
      <c r="P14" s="3"/>
      <c r="Q14" s="10"/>
      <c r="R14" s="3"/>
      <c r="S14" s="3"/>
      <c r="T14" s="3"/>
      <c r="U14" s="3"/>
      <c r="V14" s="3"/>
      <c r="W14" s="10"/>
      <c r="X14" s="35"/>
      <c r="Y14" s="35"/>
      <c r="Z14" s="35"/>
    </row>
    <row r="15" spans="1:26" ht="25.5" x14ac:dyDescent="0.2">
      <c r="A15" s="39" t="s">
        <v>114</v>
      </c>
      <c r="B15" s="39" t="s">
        <v>67</v>
      </c>
      <c r="C15" s="10" t="s">
        <v>108</v>
      </c>
      <c r="D15" s="3">
        <v>49.2</v>
      </c>
      <c r="E15" s="3">
        <v>0.2</v>
      </c>
      <c r="F15" s="3">
        <v>0.8</v>
      </c>
      <c r="G15" s="3">
        <v>0.9</v>
      </c>
      <c r="H15" s="3">
        <v>0.8</v>
      </c>
      <c r="I15" s="3"/>
      <c r="J15" s="3"/>
      <c r="K15" s="10"/>
      <c r="L15" s="4"/>
      <c r="M15" s="35"/>
      <c r="N15" s="35"/>
      <c r="O15" s="35"/>
      <c r="P15" s="3"/>
      <c r="Q15" s="10"/>
      <c r="R15" s="3"/>
      <c r="S15" s="3"/>
      <c r="T15" s="3"/>
      <c r="U15" s="3"/>
      <c r="V15" s="35"/>
      <c r="W15" s="35"/>
      <c r="X15" s="35"/>
      <c r="Y15" s="35"/>
      <c r="Z15" s="35"/>
    </row>
    <row r="16" spans="1:26" ht="25.5" x14ac:dyDescent="0.2">
      <c r="A16" s="39" t="s">
        <v>415</v>
      </c>
      <c r="B16" s="39" t="s">
        <v>246</v>
      </c>
      <c r="C16" s="10" t="s">
        <v>108</v>
      </c>
      <c r="D16" s="3">
        <v>49.2</v>
      </c>
      <c r="E16" s="3">
        <v>0.2</v>
      </c>
      <c r="F16" s="3">
        <v>2.2999999999999998</v>
      </c>
      <c r="G16" s="3">
        <v>2.4</v>
      </c>
      <c r="H16" s="3">
        <v>2.4</v>
      </c>
      <c r="I16" s="3"/>
      <c r="J16" s="3"/>
      <c r="K16" s="10"/>
      <c r="L16" s="4"/>
      <c r="M16" s="35"/>
      <c r="N16" s="35"/>
      <c r="O16" s="35"/>
      <c r="P16" s="3"/>
      <c r="Q16" s="10"/>
      <c r="R16" s="3"/>
      <c r="S16" s="3"/>
      <c r="T16" s="3"/>
      <c r="U16" s="10">
        <v>1</v>
      </c>
      <c r="V16" s="35">
        <v>49.8</v>
      </c>
      <c r="W16" s="35">
        <v>100</v>
      </c>
      <c r="X16" s="3">
        <f>F16</f>
        <v>2.2999999999999998</v>
      </c>
      <c r="Y16" s="3">
        <f t="shared" ref="Y16:Z16" si="6">G16</f>
        <v>2.4</v>
      </c>
      <c r="Z16" s="3">
        <f t="shared" si="6"/>
        <v>2.4</v>
      </c>
    </row>
    <row r="17" spans="1:26" ht="81.75" customHeight="1" x14ac:dyDescent="0.2">
      <c r="A17" s="39" t="s">
        <v>116</v>
      </c>
      <c r="B17" s="39" t="s">
        <v>339</v>
      </c>
      <c r="C17" s="10">
        <v>2</v>
      </c>
      <c r="D17" s="3">
        <v>48.7</v>
      </c>
      <c r="E17" s="3">
        <v>0.2</v>
      </c>
      <c r="F17" s="3">
        <v>5.0999999999999996</v>
      </c>
      <c r="G17" s="3">
        <v>5.7</v>
      </c>
      <c r="H17" s="3">
        <v>5.2</v>
      </c>
      <c r="I17" s="10">
        <v>10</v>
      </c>
      <c r="J17" s="3">
        <v>49</v>
      </c>
      <c r="K17" s="10">
        <v>10</v>
      </c>
      <c r="L17" s="3">
        <f t="shared" ref="L17:N18" si="7">F17</f>
        <v>5.0999999999999996</v>
      </c>
      <c r="M17" s="3">
        <f t="shared" si="7"/>
        <v>5.7</v>
      </c>
      <c r="N17" s="3">
        <f t="shared" si="7"/>
        <v>5.2</v>
      </c>
      <c r="O17" s="3"/>
      <c r="P17" s="10"/>
      <c r="Q17" s="10"/>
      <c r="R17" s="4"/>
      <c r="S17" s="35"/>
      <c r="T17" s="35"/>
      <c r="U17" s="35">
        <v>7</v>
      </c>
      <c r="V17" s="3">
        <v>49.8</v>
      </c>
      <c r="W17" s="10">
        <v>70</v>
      </c>
      <c r="X17" s="3">
        <f t="shared" ref="X17:X18" si="8">F17</f>
        <v>5.0999999999999996</v>
      </c>
      <c r="Y17" s="3">
        <f t="shared" ref="Y17:Y18" si="9">G17</f>
        <v>5.7</v>
      </c>
      <c r="Z17" s="3">
        <f t="shared" ref="Z17:Z18" si="10">H17</f>
        <v>5.2</v>
      </c>
    </row>
    <row r="18" spans="1:26" ht="93" customHeight="1" x14ac:dyDescent="0.2">
      <c r="A18" s="39" t="s">
        <v>117</v>
      </c>
      <c r="B18" s="39" t="s">
        <v>298</v>
      </c>
      <c r="C18" s="10">
        <v>4</v>
      </c>
      <c r="D18" s="3">
        <v>48.5</v>
      </c>
      <c r="E18" s="3">
        <v>0.2</v>
      </c>
      <c r="F18" s="3">
        <v>5.8</v>
      </c>
      <c r="G18" s="3">
        <v>6.1</v>
      </c>
      <c r="H18" s="3">
        <v>5.9</v>
      </c>
      <c r="I18" s="10">
        <v>13</v>
      </c>
      <c r="J18" s="3">
        <v>48.9</v>
      </c>
      <c r="K18" s="10">
        <v>20</v>
      </c>
      <c r="L18" s="3">
        <f>F18</f>
        <v>5.8</v>
      </c>
      <c r="M18" s="3">
        <f t="shared" si="7"/>
        <v>6.1</v>
      </c>
      <c r="N18" s="3">
        <f t="shared" si="7"/>
        <v>5.9</v>
      </c>
      <c r="O18" s="10"/>
      <c r="P18" s="10"/>
      <c r="Q18" s="10"/>
      <c r="R18" s="4"/>
      <c r="S18" s="35"/>
      <c r="T18" s="35"/>
      <c r="U18" s="35">
        <v>10</v>
      </c>
      <c r="V18" s="3">
        <v>49.8</v>
      </c>
      <c r="W18" s="10">
        <v>55</v>
      </c>
      <c r="X18" s="3">
        <f t="shared" si="8"/>
        <v>5.8</v>
      </c>
      <c r="Y18" s="3">
        <f t="shared" si="9"/>
        <v>6.1</v>
      </c>
      <c r="Z18" s="3">
        <f t="shared" si="10"/>
        <v>5.9</v>
      </c>
    </row>
    <row r="19" spans="1:26" ht="67.5" customHeight="1" x14ac:dyDescent="0.2">
      <c r="A19" s="39" t="s">
        <v>122</v>
      </c>
      <c r="B19" s="39" t="s">
        <v>297</v>
      </c>
      <c r="C19" s="10"/>
      <c r="D19" s="3"/>
      <c r="E19" s="3"/>
      <c r="F19" s="3"/>
      <c r="G19" s="3"/>
      <c r="H19" s="3"/>
      <c r="I19" s="4"/>
      <c r="J19" s="3"/>
      <c r="K19" s="10"/>
      <c r="L19" s="4"/>
      <c r="M19" s="35"/>
      <c r="N19" s="35"/>
      <c r="O19" s="35">
        <v>1</v>
      </c>
      <c r="P19" s="3">
        <v>49.1</v>
      </c>
      <c r="Q19" s="10">
        <v>5</v>
      </c>
      <c r="R19" s="3">
        <v>3.8</v>
      </c>
      <c r="S19" s="3">
        <v>3.9</v>
      </c>
      <c r="T19" s="3">
        <v>3.8</v>
      </c>
      <c r="U19" s="10">
        <v>3</v>
      </c>
      <c r="V19" s="35">
        <v>49.8</v>
      </c>
      <c r="W19" s="10">
        <v>90</v>
      </c>
      <c r="X19" s="3">
        <f>R19</f>
        <v>3.8</v>
      </c>
      <c r="Y19" s="3">
        <f>S19</f>
        <v>3.9</v>
      </c>
      <c r="Z19" s="3">
        <f>T19</f>
        <v>3.8</v>
      </c>
    </row>
    <row r="20" spans="1:26" ht="105" customHeight="1" x14ac:dyDescent="0.2">
      <c r="A20" s="39" t="s">
        <v>115</v>
      </c>
      <c r="B20" s="39" t="s">
        <v>340</v>
      </c>
      <c r="C20" s="10"/>
      <c r="D20" s="3"/>
      <c r="E20" s="3"/>
      <c r="F20" s="3"/>
      <c r="G20" s="3"/>
      <c r="H20" s="3"/>
      <c r="I20" s="10"/>
      <c r="J20" s="3"/>
      <c r="K20" s="10"/>
      <c r="L20" s="3"/>
      <c r="M20" s="3"/>
      <c r="N20" s="3"/>
      <c r="O20" s="10">
        <v>1</v>
      </c>
      <c r="P20" s="3">
        <v>49.1</v>
      </c>
      <c r="Q20" s="10">
        <v>5</v>
      </c>
      <c r="R20" s="3">
        <v>3.7</v>
      </c>
      <c r="S20" s="3">
        <v>3.8</v>
      </c>
      <c r="T20" s="3">
        <v>3.8</v>
      </c>
      <c r="U20" s="35">
        <v>3</v>
      </c>
      <c r="V20" s="3">
        <v>49.8</v>
      </c>
      <c r="W20" s="10">
        <v>90</v>
      </c>
      <c r="X20" s="3">
        <f>R20</f>
        <v>3.7</v>
      </c>
      <c r="Y20" s="3">
        <f t="shared" ref="Y20" si="11">S20</f>
        <v>3.8</v>
      </c>
      <c r="Z20" s="3">
        <f>T20</f>
        <v>3.8</v>
      </c>
    </row>
    <row r="21" spans="1:26" ht="51.75" customHeight="1" x14ac:dyDescent="0.2">
      <c r="A21" s="39" t="s">
        <v>118</v>
      </c>
      <c r="B21" s="39" t="s">
        <v>215</v>
      </c>
      <c r="C21" s="10"/>
      <c r="D21" s="3"/>
      <c r="E21" s="3"/>
      <c r="F21" s="3"/>
      <c r="G21" s="3"/>
      <c r="H21" s="4"/>
      <c r="I21" s="4"/>
      <c r="J21" s="3"/>
      <c r="K21" s="10"/>
      <c r="L21" s="4"/>
      <c r="M21" s="35"/>
      <c r="N21" s="35"/>
      <c r="O21" s="35">
        <v>1</v>
      </c>
      <c r="P21" s="3">
        <v>49.1</v>
      </c>
      <c r="Q21" s="10">
        <v>5</v>
      </c>
      <c r="R21" s="3">
        <v>1.4</v>
      </c>
      <c r="S21" s="3">
        <v>1.5</v>
      </c>
      <c r="T21" s="3">
        <v>1.3</v>
      </c>
      <c r="U21" s="10">
        <v>2</v>
      </c>
      <c r="V21" s="3">
        <v>49.8</v>
      </c>
      <c r="W21" s="10">
        <v>95</v>
      </c>
      <c r="X21" s="3">
        <f t="shared" ref="X21" si="12">R21</f>
        <v>1.4</v>
      </c>
      <c r="Y21" s="3">
        <f t="shared" ref="Y21:Y25" si="13">S21</f>
        <v>1.5</v>
      </c>
      <c r="Z21" s="3">
        <f t="shared" ref="Z21:Z25" si="14">T21</f>
        <v>1.3</v>
      </c>
    </row>
    <row r="22" spans="1:26" ht="27.75" customHeight="1" x14ac:dyDescent="0.2">
      <c r="A22" s="39" t="s">
        <v>121</v>
      </c>
      <c r="B22" s="39" t="s">
        <v>256</v>
      </c>
      <c r="C22" s="10"/>
      <c r="D22" s="3"/>
      <c r="E22" s="3"/>
      <c r="F22" s="3"/>
      <c r="G22" s="3"/>
      <c r="H22" s="4"/>
      <c r="I22" s="4"/>
      <c r="J22" s="3"/>
      <c r="K22" s="10"/>
      <c r="L22" s="4"/>
      <c r="M22" s="35"/>
      <c r="N22" s="35"/>
      <c r="O22" s="35">
        <v>1</v>
      </c>
      <c r="P22" s="3">
        <v>49.1</v>
      </c>
      <c r="Q22" s="10">
        <v>5</v>
      </c>
      <c r="R22" s="3">
        <v>0.4</v>
      </c>
      <c r="S22" s="3">
        <v>0.5</v>
      </c>
      <c r="T22" s="35">
        <v>0.4</v>
      </c>
      <c r="U22" s="10">
        <v>2</v>
      </c>
      <c r="V22" s="3">
        <v>49.8</v>
      </c>
      <c r="W22" s="10">
        <v>95</v>
      </c>
      <c r="X22" s="3">
        <f t="shared" ref="X22:Z23" si="15">R22</f>
        <v>0.4</v>
      </c>
      <c r="Y22" s="3">
        <f t="shared" si="15"/>
        <v>0.5</v>
      </c>
      <c r="Z22" s="3">
        <f t="shared" si="15"/>
        <v>0.4</v>
      </c>
    </row>
    <row r="23" spans="1:26" ht="69.75" customHeight="1" x14ac:dyDescent="0.2">
      <c r="A23" s="39" t="s">
        <v>120</v>
      </c>
      <c r="B23" s="39" t="s">
        <v>243</v>
      </c>
      <c r="C23" s="10"/>
      <c r="D23" s="3"/>
      <c r="E23" s="3"/>
      <c r="F23" s="3"/>
      <c r="G23" s="3"/>
      <c r="H23" s="4"/>
      <c r="I23" s="4"/>
      <c r="J23" s="3"/>
      <c r="K23" s="10"/>
      <c r="L23" s="4"/>
      <c r="M23" s="35"/>
      <c r="N23" s="35"/>
      <c r="O23" s="35">
        <v>5</v>
      </c>
      <c r="P23" s="3">
        <v>49.1</v>
      </c>
      <c r="Q23" s="10">
        <v>25</v>
      </c>
      <c r="R23" s="3">
        <v>0.7</v>
      </c>
      <c r="S23" s="3">
        <v>0.8</v>
      </c>
      <c r="T23" s="3">
        <v>0.8</v>
      </c>
      <c r="U23" s="10">
        <v>4</v>
      </c>
      <c r="V23" s="3">
        <v>49.8</v>
      </c>
      <c r="W23" s="10">
        <v>85</v>
      </c>
      <c r="X23" s="3">
        <f t="shared" si="15"/>
        <v>0.7</v>
      </c>
      <c r="Y23" s="3">
        <f t="shared" si="15"/>
        <v>0.8</v>
      </c>
      <c r="Z23" s="3">
        <f t="shared" si="15"/>
        <v>0.8</v>
      </c>
    </row>
    <row r="24" spans="1:26" ht="39.75" customHeight="1" x14ac:dyDescent="0.2">
      <c r="A24" s="39" t="s">
        <v>119</v>
      </c>
      <c r="B24" s="39" t="s">
        <v>189</v>
      </c>
      <c r="C24" s="10"/>
      <c r="D24" s="3"/>
      <c r="E24" s="3"/>
      <c r="F24" s="3"/>
      <c r="G24" s="3"/>
      <c r="H24" s="4"/>
      <c r="I24" s="4"/>
      <c r="J24" s="3"/>
      <c r="K24" s="10"/>
      <c r="L24" s="4"/>
      <c r="M24" s="35"/>
      <c r="N24" s="35"/>
      <c r="O24" s="35">
        <v>5</v>
      </c>
      <c r="P24" s="3">
        <v>49.1</v>
      </c>
      <c r="Q24" s="10">
        <v>25</v>
      </c>
      <c r="R24" s="3">
        <v>0.3</v>
      </c>
      <c r="S24" s="3">
        <v>0.3</v>
      </c>
      <c r="T24" s="3">
        <v>0.3</v>
      </c>
      <c r="U24" s="10">
        <v>4</v>
      </c>
      <c r="V24" s="3">
        <v>49.8</v>
      </c>
      <c r="W24" s="10">
        <v>85</v>
      </c>
      <c r="X24" s="3">
        <f>R24</f>
        <v>0.3</v>
      </c>
      <c r="Y24" s="3">
        <f>S24</f>
        <v>0.3</v>
      </c>
      <c r="Z24" s="3">
        <f>T24</f>
        <v>0.3</v>
      </c>
    </row>
    <row r="25" spans="1:26" ht="54.75" customHeight="1" x14ac:dyDescent="0.2">
      <c r="A25" s="39" t="s">
        <v>203</v>
      </c>
      <c r="B25" s="39" t="s">
        <v>204</v>
      </c>
      <c r="C25" s="10"/>
      <c r="D25" s="3"/>
      <c r="E25" s="3"/>
      <c r="F25" s="3"/>
      <c r="G25" s="3"/>
      <c r="H25" s="4"/>
      <c r="I25" s="4"/>
      <c r="J25" s="3"/>
      <c r="K25" s="10"/>
      <c r="L25" s="4"/>
      <c r="M25" s="35"/>
      <c r="N25" s="35"/>
      <c r="O25" s="35">
        <v>5</v>
      </c>
      <c r="P25" s="3">
        <v>49.1</v>
      </c>
      <c r="Q25" s="10">
        <v>25</v>
      </c>
      <c r="R25" s="3">
        <v>0.4</v>
      </c>
      <c r="S25" s="3">
        <v>0.5</v>
      </c>
      <c r="T25" s="3">
        <v>0.4</v>
      </c>
      <c r="U25" s="10">
        <v>4</v>
      </c>
      <c r="V25" s="35">
        <v>49.8</v>
      </c>
      <c r="W25" s="10">
        <v>85</v>
      </c>
      <c r="X25" s="3">
        <f t="shared" ref="X25:X30" si="16">R25</f>
        <v>0.4</v>
      </c>
      <c r="Y25" s="3">
        <f t="shared" si="13"/>
        <v>0.5</v>
      </c>
      <c r="Z25" s="3">
        <f t="shared" si="14"/>
        <v>0.4</v>
      </c>
    </row>
    <row r="26" spans="1:26" ht="29.25" customHeight="1" x14ac:dyDescent="0.2">
      <c r="A26" s="55" t="s">
        <v>106</v>
      </c>
      <c r="B26" s="55" t="s">
        <v>107</v>
      </c>
      <c r="C26" s="10"/>
      <c r="D26" s="3"/>
      <c r="E26" s="3"/>
      <c r="F26" s="3"/>
      <c r="G26" s="3"/>
      <c r="H26" s="3"/>
      <c r="I26" s="3"/>
      <c r="J26" s="10"/>
      <c r="K26" s="10"/>
      <c r="L26" s="10"/>
      <c r="M26" s="10"/>
      <c r="N26" s="10"/>
      <c r="O26" s="10">
        <v>5</v>
      </c>
      <c r="P26" s="3">
        <v>49.1</v>
      </c>
      <c r="Q26" s="10">
        <v>25</v>
      </c>
      <c r="R26" s="3">
        <v>1.5</v>
      </c>
      <c r="S26" s="3">
        <v>1.2</v>
      </c>
      <c r="T26" s="3">
        <v>1.3</v>
      </c>
      <c r="U26" s="10">
        <v>4</v>
      </c>
      <c r="V26" s="3">
        <v>49.8</v>
      </c>
      <c r="W26" s="10">
        <v>85</v>
      </c>
      <c r="X26" s="3">
        <f>R26</f>
        <v>1.5</v>
      </c>
      <c r="Y26" s="3">
        <f>S26</f>
        <v>1.2</v>
      </c>
      <c r="Z26" s="3">
        <f>T26</f>
        <v>1.3</v>
      </c>
    </row>
    <row r="27" spans="1:26" ht="49.5" customHeight="1" x14ac:dyDescent="0.2">
      <c r="A27" s="39" t="s">
        <v>178</v>
      </c>
      <c r="B27" s="39" t="s">
        <v>299</v>
      </c>
      <c r="C27" s="10"/>
      <c r="D27" s="3"/>
      <c r="E27" s="3"/>
      <c r="F27" s="3"/>
      <c r="G27" s="3"/>
      <c r="H27" s="3"/>
      <c r="I27" s="3"/>
      <c r="J27" s="3"/>
      <c r="K27" s="10"/>
      <c r="L27" s="4"/>
      <c r="M27" s="35"/>
      <c r="N27" s="35"/>
      <c r="O27" s="35">
        <v>5</v>
      </c>
      <c r="P27" s="3">
        <v>49.1</v>
      </c>
      <c r="Q27" s="10">
        <v>25</v>
      </c>
      <c r="R27" s="3">
        <v>0.7</v>
      </c>
      <c r="S27" s="3">
        <v>0.8</v>
      </c>
      <c r="T27" s="3">
        <v>0.8</v>
      </c>
      <c r="U27" s="10">
        <v>4</v>
      </c>
      <c r="V27" s="35">
        <v>49.8</v>
      </c>
      <c r="W27" s="35">
        <v>85</v>
      </c>
      <c r="X27" s="3">
        <f t="shared" si="16"/>
        <v>0.7</v>
      </c>
      <c r="Y27" s="3">
        <f t="shared" ref="Y27:Y30" si="17">S27</f>
        <v>0.8</v>
      </c>
      <c r="Z27" s="3">
        <f t="shared" ref="Z27:Z30" si="18">T27</f>
        <v>0.8</v>
      </c>
    </row>
    <row r="28" spans="1:26" ht="27" customHeight="1" x14ac:dyDescent="0.2">
      <c r="A28" s="39" t="s">
        <v>123</v>
      </c>
      <c r="B28" s="39" t="s">
        <v>207</v>
      </c>
      <c r="C28" s="10"/>
      <c r="D28" s="3"/>
      <c r="E28" s="3"/>
      <c r="F28" s="3"/>
      <c r="G28" s="3"/>
      <c r="H28" s="4"/>
      <c r="I28" s="4"/>
      <c r="J28" s="3"/>
      <c r="K28" s="10"/>
      <c r="L28" s="4"/>
      <c r="M28" s="35"/>
      <c r="N28" s="35"/>
      <c r="O28" s="35">
        <v>7</v>
      </c>
      <c r="P28" s="3">
        <v>49.1</v>
      </c>
      <c r="Q28" s="10">
        <v>35</v>
      </c>
      <c r="R28" s="3">
        <v>4.3</v>
      </c>
      <c r="S28" s="3">
        <v>3.9</v>
      </c>
      <c r="T28" s="3">
        <v>3.7</v>
      </c>
      <c r="U28" s="3"/>
      <c r="V28" s="35"/>
      <c r="W28" s="35"/>
      <c r="X28" s="35"/>
      <c r="Y28" s="3"/>
      <c r="Z28" s="3"/>
    </row>
    <row r="29" spans="1:26" ht="84" customHeight="1" x14ac:dyDescent="0.2">
      <c r="A29" s="39" t="s">
        <v>130</v>
      </c>
      <c r="B29" s="39" t="s">
        <v>257</v>
      </c>
      <c r="C29" s="10"/>
      <c r="D29" s="3"/>
      <c r="E29" s="4"/>
      <c r="F29" s="3"/>
      <c r="G29" s="3"/>
      <c r="H29" s="3"/>
      <c r="I29" s="10"/>
      <c r="J29" s="3"/>
      <c r="K29" s="10"/>
      <c r="L29" s="3"/>
      <c r="M29" s="3"/>
      <c r="N29" s="3"/>
      <c r="O29" s="10">
        <v>7</v>
      </c>
      <c r="P29" s="3">
        <v>49.1</v>
      </c>
      <c r="Q29" s="10">
        <v>35</v>
      </c>
      <c r="R29" s="3">
        <v>2.4</v>
      </c>
      <c r="S29" s="3">
        <v>2.6</v>
      </c>
      <c r="T29" s="3">
        <v>2.4</v>
      </c>
      <c r="U29" s="35">
        <v>4</v>
      </c>
      <c r="V29" s="3">
        <v>49.8</v>
      </c>
      <c r="W29" s="10">
        <v>85</v>
      </c>
      <c r="X29" s="3">
        <f>R29</f>
        <v>2.4</v>
      </c>
      <c r="Y29" s="3">
        <f>S29</f>
        <v>2.6</v>
      </c>
      <c r="Z29" s="3">
        <f>T29</f>
        <v>2.4</v>
      </c>
    </row>
    <row r="30" spans="1:26" ht="79.5" customHeight="1" x14ac:dyDescent="0.2">
      <c r="A30" s="39" t="s">
        <v>50</v>
      </c>
      <c r="B30" s="39" t="s">
        <v>416</v>
      </c>
      <c r="C30" s="10"/>
      <c r="D30" s="3"/>
      <c r="E30" s="4"/>
      <c r="F30" s="3"/>
      <c r="G30" s="3"/>
      <c r="H30" s="3"/>
      <c r="I30" s="10"/>
      <c r="J30" s="3"/>
      <c r="K30" s="10"/>
      <c r="L30" s="3"/>
      <c r="M30" s="3"/>
      <c r="N30" s="10"/>
      <c r="O30" s="10">
        <v>7</v>
      </c>
      <c r="P30" s="3">
        <v>49.1</v>
      </c>
      <c r="Q30" s="10">
        <v>35</v>
      </c>
      <c r="R30" s="3">
        <v>5.7</v>
      </c>
      <c r="S30" s="35">
        <v>5.8</v>
      </c>
      <c r="T30" s="3">
        <v>5.8</v>
      </c>
      <c r="U30" s="10">
        <v>4</v>
      </c>
      <c r="V30" s="3">
        <v>49.8</v>
      </c>
      <c r="W30" s="10">
        <v>85</v>
      </c>
      <c r="X30" s="3">
        <f t="shared" si="16"/>
        <v>5.7</v>
      </c>
      <c r="Y30" s="3">
        <f t="shared" si="17"/>
        <v>5.8</v>
      </c>
      <c r="Z30" s="3">
        <f t="shared" si="18"/>
        <v>5.8</v>
      </c>
    </row>
    <row r="31" spans="1:26" s="59" customFormat="1" x14ac:dyDescent="0.2">
      <c r="A31" s="56"/>
      <c r="B31" s="57" t="s">
        <v>135</v>
      </c>
      <c r="C31" s="58"/>
      <c r="F31" s="60">
        <f>SUM(F10:F30)</f>
        <v>15.3</v>
      </c>
      <c r="G31" s="60">
        <f>SUM(G10:G30)</f>
        <v>16.600000000000001</v>
      </c>
      <c r="H31" s="60">
        <f>SUM(H10:H30)</f>
        <v>15.8</v>
      </c>
      <c r="I31" s="60"/>
      <c r="J31" s="60"/>
      <c r="K31" s="60"/>
      <c r="L31" s="60">
        <f>SUM(L10:L30)</f>
        <v>10.9</v>
      </c>
      <c r="M31" s="60">
        <f>SUM(M10:M30)</f>
        <v>11.8</v>
      </c>
      <c r="N31" s="60">
        <f>SUM(N10:N30)</f>
        <v>11.1</v>
      </c>
      <c r="O31" s="60"/>
      <c r="P31" s="60"/>
      <c r="Q31" s="60"/>
      <c r="R31" s="60">
        <f>SUM(R10:R30)</f>
        <v>25.3</v>
      </c>
      <c r="S31" s="60">
        <f>SUM(S10:S30)</f>
        <v>25.6</v>
      </c>
      <c r="T31" s="60">
        <f>SUM(T10:T30)</f>
        <v>24.8</v>
      </c>
      <c r="U31" s="60"/>
      <c r="V31" s="60"/>
      <c r="W31" s="60"/>
      <c r="X31" s="60">
        <f>SUM(X10:X30)</f>
        <v>35</v>
      </c>
      <c r="Y31" s="60">
        <f>SUM(Y10:Y30)</f>
        <v>36.799999999999997</v>
      </c>
      <c r="Z31" s="60">
        <f>SUM(Z10:Z30)</f>
        <v>35.5</v>
      </c>
    </row>
    <row r="32" spans="1:26" s="59" customFormat="1" x14ac:dyDescent="0.2">
      <c r="A32" s="56"/>
      <c r="B32" s="57"/>
      <c r="C32" s="58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</row>
    <row r="33" spans="1:26" x14ac:dyDescent="0.2">
      <c r="B33" s="200" t="s">
        <v>210</v>
      </c>
      <c r="C33" s="43"/>
      <c r="F33" s="60">
        <f>SUM(F10:F15)</f>
        <v>2.1</v>
      </c>
      <c r="G33" s="124">
        <f>SUM(G10:G15)</f>
        <v>2.4</v>
      </c>
      <c r="H33" s="124">
        <f>SUM(H10:H15)</f>
        <v>2.2999999999999998</v>
      </c>
      <c r="I33" s="33"/>
    </row>
    <row r="34" spans="1:26" x14ac:dyDescent="0.2">
      <c r="B34" s="56" t="str">
        <f>ТЭС!B25</f>
        <v>АЧР-1 (САЧР), АЧР-2 несовмещенная</v>
      </c>
      <c r="C34" s="43"/>
      <c r="F34" s="60">
        <f>F31+R31</f>
        <v>40.6</v>
      </c>
      <c r="G34" s="60">
        <f>G31+S31</f>
        <v>42.2</v>
      </c>
      <c r="H34" s="60">
        <f>H31+T31</f>
        <v>40.6</v>
      </c>
      <c r="I34" s="33"/>
    </row>
    <row r="36" spans="1:26" hidden="1" x14ac:dyDescent="0.2">
      <c r="B36" s="130"/>
      <c r="D36" s="303" t="s">
        <v>108</v>
      </c>
      <c r="E36" s="33">
        <v>49.2</v>
      </c>
      <c r="F36" s="33">
        <f>SUM(F10:F16)</f>
        <v>4.4000000000000004</v>
      </c>
      <c r="G36" s="33">
        <f t="shared" ref="G36:H36" si="19">SUM(G10:G16)</f>
        <v>4.8</v>
      </c>
      <c r="H36" s="33">
        <f t="shared" si="19"/>
        <v>4.7</v>
      </c>
      <c r="U36" s="124">
        <f>D10</f>
        <v>49.2</v>
      </c>
      <c r="V36" s="88">
        <f>V10</f>
        <v>49.8</v>
      </c>
      <c r="W36" s="36">
        <f>W10</f>
        <v>100</v>
      </c>
      <c r="X36" s="33">
        <f>X10+X11+X12+X13+X16</f>
        <v>3.1</v>
      </c>
      <c r="Y36" s="33">
        <f t="shared" ref="Y36:Z36" si="20">Y10+Y11+Y12+Y13+Y16</f>
        <v>3.3</v>
      </c>
      <c r="Z36" s="33">
        <f t="shared" si="20"/>
        <v>3.3</v>
      </c>
    </row>
    <row r="37" spans="1:26" hidden="1" x14ac:dyDescent="0.2">
      <c r="B37" s="130"/>
      <c r="D37" s="33"/>
      <c r="F37" s="33"/>
      <c r="G37" s="33"/>
      <c r="H37" s="33"/>
      <c r="P37" s="33"/>
      <c r="U37" s="124">
        <f>P20</f>
        <v>49.1</v>
      </c>
      <c r="V37" s="88">
        <f>V21</f>
        <v>49.8</v>
      </c>
      <c r="W37" s="36">
        <v>95</v>
      </c>
      <c r="X37" s="33">
        <f>X21+X22</f>
        <v>1.8</v>
      </c>
      <c r="Y37" s="33">
        <f t="shared" ref="Y37:Z37" si="21">Y21+Y22</f>
        <v>2</v>
      </c>
      <c r="Z37" s="33">
        <f t="shared" si="21"/>
        <v>1.7</v>
      </c>
    </row>
    <row r="38" spans="1:26" hidden="1" x14ac:dyDescent="0.2">
      <c r="B38" s="130"/>
      <c r="D38" s="33"/>
      <c r="F38" s="33"/>
      <c r="G38" s="33"/>
      <c r="H38" s="33"/>
      <c r="P38" s="33"/>
      <c r="U38" s="124">
        <f>P21</f>
        <v>49.1</v>
      </c>
      <c r="V38" s="88">
        <f>V22</f>
        <v>49.8</v>
      </c>
      <c r="W38" s="36">
        <v>90</v>
      </c>
      <c r="X38" s="33">
        <f>X20+X19</f>
        <v>7.5</v>
      </c>
      <c r="Y38" s="33">
        <f t="shared" ref="Y38:Z38" si="22">Y20+Y19</f>
        <v>7.7</v>
      </c>
      <c r="Z38" s="33">
        <f t="shared" si="22"/>
        <v>7.6</v>
      </c>
    </row>
    <row r="39" spans="1:26" hidden="1" x14ac:dyDescent="0.2">
      <c r="D39" s="33"/>
      <c r="F39" s="33"/>
      <c r="G39" s="33"/>
      <c r="H39" s="33"/>
      <c r="J39" s="33"/>
      <c r="K39" s="43"/>
      <c r="L39" s="33"/>
      <c r="M39" s="33"/>
      <c r="N39" s="33"/>
      <c r="U39" s="124">
        <f>P26</f>
        <v>49.1</v>
      </c>
      <c r="V39" s="88">
        <f>V26</f>
        <v>49.8</v>
      </c>
      <c r="W39" s="36">
        <v>85</v>
      </c>
      <c r="X39" s="33">
        <f>X23+X24+X25+X26+X27+X29+X30</f>
        <v>11.7</v>
      </c>
      <c r="Y39" s="33">
        <f t="shared" ref="Y39:Z39" si="23">Y23+Y24+Y25+Y26+Y27+Y29+Y30</f>
        <v>12</v>
      </c>
      <c r="Z39" s="33">
        <f t="shared" si="23"/>
        <v>11.8</v>
      </c>
    </row>
    <row r="40" spans="1:26" hidden="1" x14ac:dyDescent="0.2">
      <c r="E40" s="33">
        <f>D17</f>
        <v>48.7</v>
      </c>
      <c r="F40" s="33">
        <f t="shared" ref="F40:H41" si="24">F17</f>
        <v>5.0999999999999996</v>
      </c>
      <c r="G40" s="33">
        <f t="shared" si="24"/>
        <v>5.7</v>
      </c>
      <c r="H40" s="33">
        <f t="shared" si="24"/>
        <v>5.2</v>
      </c>
      <c r="J40" s="33">
        <f t="shared" ref="J40:L41" si="25">J17</f>
        <v>49</v>
      </c>
      <c r="K40" s="43">
        <f t="shared" si="25"/>
        <v>10</v>
      </c>
      <c r="L40" s="33">
        <f t="shared" si="25"/>
        <v>5.0999999999999996</v>
      </c>
      <c r="M40" s="33">
        <f t="shared" ref="M40:N40" si="26">M17</f>
        <v>5.7</v>
      </c>
      <c r="N40" s="33">
        <f t="shared" si="26"/>
        <v>5.2</v>
      </c>
      <c r="U40" s="124">
        <f>D17</f>
        <v>48.7</v>
      </c>
      <c r="V40" s="88">
        <f t="shared" ref="V40:X41" si="27">V17</f>
        <v>49.8</v>
      </c>
      <c r="W40" s="36">
        <f t="shared" si="27"/>
        <v>70</v>
      </c>
      <c r="X40" s="33">
        <f t="shared" si="27"/>
        <v>5.0999999999999996</v>
      </c>
      <c r="Y40" s="33">
        <f t="shared" ref="Y40:Z40" si="28">Y17</f>
        <v>5.7</v>
      </c>
      <c r="Z40" s="33">
        <f t="shared" si="28"/>
        <v>5.2</v>
      </c>
    </row>
    <row r="41" spans="1:26" hidden="1" x14ac:dyDescent="0.2">
      <c r="E41" s="33">
        <f>D18</f>
        <v>48.5</v>
      </c>
      <c r="F41" s="33">
        <f t="shared" si="24"/>
        <v>5.8</v>
      </c>
      <c r="G41" s="33">
        <f t="shared" si="24"/>
        <v>6.1</v>
      </c>
      <c r="H41" s="33">
        <f t="shared" si="24"/>
        <v>5.9</v>
      </c>
      <c r="J41" s="33">
        <f t="shared" si="25"/>
        <v>48.9</v>
      </c>
      <c r="K41" s="43">
        <f t="shared" si="25"/>
        <v>20</v>
      </c>
      <c r="L41" s="33">
        <f t="shared" si="25"/>
        <v>5.8</v>
      </c>
      <c r="M41" s="33">
        <f t="shared" ref="M41:N41" si="29">M18</f>
        <v>6.1</v>
      </c>
      <c r="N41" s="33">
        <f t="shared" si="29"/>
        <v>5.9</v>
      </c>
      <c r="U41" s="124">
        <f>D18</f>
        <v>48.5</v>
      </c>
      <c r="V41" s="88">
        <f t="shared" si="27"/>
        <v>49.8</v>
      </c>
      <c r="W41" s="36">
        <f t="shared" si="27"/>
        <v>55</v>
      </c>
      <c r="X41" s="33">
        <f t="shared" si="27"/>
        <v>5.8</v>
      </c>
      <c r="Y41" s="33">
        <f t="shared" ref="Y41:Z41" si="30">Y18</f>
        <v>6.1</v>
      </c>
      <c r="Z41" s="33">
        <f t="shared" si="30"/>
        <v>5.9</v>
      </c>
    </row>
    <row r="42" spans="1:26" s="59" customFormat="1" hidden="1" x14ac:dyDescent="0.2">
      <c r="A42" s="56"/>
      <c r="B42" s="56"/>
      <c r="E42" s="292" t="s">
        <v>2</v>
      </c>
      <c r="F42" s="60">
        <f>SUM(F40:F41)</f>
        <v>10.9</v>
      </c>
      <c r="G42" s="60">
        <f t="shared" ref="G42:H42" si="31">SUM(G40:G41)</f>
        <v>11.8</v>
      </c>
      <c r="H42" s="60">
        <f t="shared" si="31"/>
        <v>11.1</v>
      </c>
      <c r="L42" s="60">
        <f>SUM(L36:L41)</f>
        <v>10.9</v>
      </c>
      <c r="M42" s="60">
        <f t="shared" ref="M42:N42" si="32">SUM(M36:M41)</f>
        <v>11.8</v>
      </c>
      <c r="N42" s="60">
        <f t="shared" si="32"/>
        <v>11.1</v>
      </c>
      <c r="U42" s="130"/>
      <c r="X42" s="60">
        <f>SUM(X36:X41)</f>
        <v>35</v>
      </c>
      <c r="Y42" s="60">
        <f t="shared" ref="Y42:Z42" si="33">SUM(Y36:Y41)</f>
        <v>36.799999999999997</v>
      </c>
      <c r="Z42" s="60">
        <f t="shared" si="33"/>
        <v>35.5</v>
      </c>
    </row>
    <row r="43" spans="1:26" hidden="1" x14ac:dyDescent="0.2">
      <c r="E43" s="292" t="s">
        <v>454</v>
      </c>
      <c r="F43" s="124">
        <f>F36+F42</f>
        <v>15.3</v>
      </c>
      <c r="G43" s="124">
        <f t="shared" ref="G43:H43" si="34">G36+G42</f>
        <v>16.600000000000001</v>
      </c>
      <c r="H43" s="124">
        <f t="shared" si="34"/>
        <v>15.8</v>
      </c>
      <c r="I43" s="60"/>
      <c r="J43" s="60"/>
      <c r="K43" s="60"/>
      <c r="L43" s="66">
        <f t="shared" ref="L43:N43" si="35">L31-L42</f>
        <v>0</v>
      </c>
      <c r="M43" s="66">
        <f t="shared" si="35"/>
        <v>0</v>
      </c>
      <c r="N43" s="66">
        <f t="shared" si="35"/>
        <v>0</v>
      </c>
      <c r="U43" s="59"/>
      <c r="X43" s="66">
        <f>X31-X42</f>
        <v>0</v>
      </c>
      <c r="Y43" s="66">
        <f t="shared" ref="Y43:Z43" si="36">Y31-Y42</f>
        <v>0</v>
      </c>
      <c r="Z43" s="66">
        <f t="shared" si="36"/>
        <v>0</v>
      </c>
    </row>
    <row r="44" spans="1:26" hidden="1" x14ac:dyDescent="0.2">
      <c r="F44" s="66">
        <f>F31-F43</f>
        <v>0</v>
      </c>
      <c r="G44" s="66">
        <f t="shared" ref="G44:H44" si="37">G31-G43</f>
        <v>0</v>
      </c>
      <c r="H44" s="66">
        <f t="shared" si="37"/>
        <v>0</v>
      </c>
    </row>
    <row r="45" spans="1:26" hidden="1" x14ac:dyDescent="0.2"/>
    <row r="46" spans="1:26" hidden="1" x14ac:dyDescent="0.2"/>
    <row r="47" spans="1:26" hidden="1" x14ac:dyDescent="0.2"/>
  </sheetData>
  <mergeCells count="19">
    <mergeCell ref="I7:I8"/>
    <mergeCell ref="O6:T6"/>
    <mergeCell ref="O7:O8"/>
    <mergeCell ref="D7:E7"/>
    <mergeCell ref="J7:K7"/>
    <mergeCell ref="P7:Q7"/>
    <mergeCell ref="V7:W7"/>
    <mergeCell ref="A9:Z9"/>
    <mergeCell ref="R7:T7"/>
    <mergeCell ref="X7:Z7"/>
    <mergeCell ref="F7:H7"/>
    <mergeCell ref="L7:N7"/>
    <mergeCell ref="A6:A8"/>
    <mergeCell ref="B6:B8"/>
    <mergeCell ref="C6:H6"/>
    <mergeCell ref="U6:Z6"/>
    <mergeCell ref="U7:U8"/>
    <mergeCell ref="C7:C8"/>
    <mergeCell ref="I6:N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66"/>
  <sheetViews>
    <sheetView zoomScaleNormal="100" zoomScaleSheetLayoutView="100" workbookViewId="0">
      <pane xSplit="1" ySplit="8" topLeftCell="AP30" activePane="bottomRight" state="frozen"/>
      <selection pane="topRight" activeCell="B1" sqref="B1"/>
      <selection pane="bottomLeft" activeCell="A9" sqref="A9"/>
      <selection pane="bottomRight" activeCell="B50" sqref="B50"/>
    </sheetView>
  </sheetViews>
  <sheetFormatPr defaultColWidth="0.85546875" defaultRowHeight="12.75" x14ac:dyDescent="0.2"/>
  <cols>
    <col min="1" max="1" width="8.7109375" style="131" customWidth="1"/>
    <col min="2" max="2" width="5.7109375" style="131" customWidth="1"/>
    <col min="3" max="4" width="5.7109375" style="220" customWidth="1"/>
    <col min="5" max="5" width="5.7109375" style="131" customWidth="1"/>
    <col min="6" max="7" width="5.7109375" style="220" customWidth="1"/>
    <col min="8" max="8" width="5.7109375" style="131" customWidth="1"/>
    <col min="9" max="10" width="5.7109375" style="220" customWidth="1"/>
    <col min="11" max="11" width="5.7109375" style="131" customWidth="1"/>
    <col min="12" max="13" width="5.7109375" style="220" customWidth="1"/>
    <col min="14" max="14" width="5.7109375" style="131" customWidth="1"/>
    <col min="15" max="16" width="5.7109375" style="220" customWidth="1"/>
    <col min="17" max="17" width="5.7109375" style="131" customWidth="1"/>
    <col min="18" max="19" width="5.7109375" style="220" customWidth="1"/>
    <col min="20" max="20" width="5.7109375" style="131" customWidth="1"/>
    <col min="21" max="22" width="5.7109375" style="220" customWidth="1"/>
    <col min="23" max="23" width="5.7109375" style="131" customWidth="1"/>
    <col min="24" max="25" width="5.7109375" style="220" customWidth="1"/>
    <col min="26" max="26" width="5.7109375" style="131" customWidth="1"/>
    <col min="27" max="28" width="5.7109375" style="220" customWidth="1"/>
    <col min="29" max="29" width="5.7109375" style="131" customWidth="1"/>
    <col min="30" max="31" width="5.7109375" style="220" customWidth="1"/>
    <col min="32" max="32" width="5.7109375" style="131" customWidth="1"/>
    <col min="33" max="34" width="5.7109375" style="220" customWidth="1"/>
    <col min="35" max="35" width="5.7109375" style="131" customWidth="1"/>
    <col min="36" max="37" width="5.7109375" style="220" customWidth="1"/>
    <col min="38" max="38" width="5.7109375" style="131" customWidth="1"/>
    <col min="39" max="40" width="5.7109375" style="220" customWidth="1"/>
    <col min="41" max="41" width="5.7109375" style="131" customWidth="1"/>
    <col min="42" max="43" width="5.7109375" style="220" customWidth="1"/>
    <col min="44" max="44" width="5.7109375" style="131" customWidth="1"/>
    <col min="45" max="46" width="5.7109375" style="220" customWidth="1"/>
    <col min="47" max="47" width="5.7109375" style="131" customWidth="1"/>
    <col min="48" max="49" width="5.7109375" style="220" customWidth="1"/>
    <col min="50" max="50" width="5.7109375" style="131" customWidth="1"/>
    <col min="51" max="52" width="5.7109375" style="220" customWidth="1"/>
    <col min="53" max="53" width="5.7109375" style="131" customWidth="1"/>
    <col min="54" max="55" width="5.7109375" style="220" customWidth="1"/>
    <col min="56" max="56" width="5.7109375" style="131" customWidth="1"/>
    <col min="57" max="58" width="5.7109375" style="220" customWidth="1"/>
    <col min="59" max="59" width="5.7109375" style="131" customWidth="1"/>
    <col min="60" max="61" width="5.7109375" style="220" customWidth="1"/>
    <col min="62" max="62" width="7.140625" style="131" customWidth="1"/>
    <col min="63" max="64" width="5.7109375" style="220" customWidth="1"/>
    <col min="65" max="65" width="5.7109375" style="131" customWidth="1"/>
    <col min="66" max="67" width="5.7109375" style="220" customWidth="1"/>
    <col min="68" max="68" width="5.7109375" style="131" customWidth="1"/>
    <col min="69" max="70" width="5.7109375" style="220" customWidth="1"/>
    <col min="71" max="71" width="5.7109375" style="131" customWidth="1"/>
    <col min="72" max="73" width="5.7109375" style="220" customWidth="1"/>
    <col min="74" max="74" width="5.7109375" style="131" customWidth="1"/>
    <col min="75" max="76" width="5.7109375" style="220" customWidth="1"/>
    <col min="77" max="77" width="5.7109375" style="131" customWidth="1"/>
    <col min="78" max="79" width="5.7109375" style="220" customWidth="1"/>
    <col min="80" max="82" width="5.7109375" style="210" hidden="1" customWidth="1"/>
    <col min="83" max="83" width="6.7109375" style="131" customWidth="1"/>
    <col min="84" max="84" width="6.28515625" style="131" customWidth="1"/>
    <col min="85" max="85" width="6.140625" style="131" customWidth="1"/>
    <col min="86" max="157" width="4.7109375" style="131" customWidth="1"/>
    <col min="158" max="16384" width="0.85546875" style="131"/>
  </cols>
  <sheetData>
    <row r="1" spans="1:83" x14ac:dyDescent="0.2">
      <c r="A1" s="314"/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4"/>
      <c r="BA1" s="314"/>
      <c r="BB1" s="314"/>
      <c r="BC1" s="314"/>
      <c r="BD1" s="314"/>
      <c r="BE1" s="314"/>
      <c r="BF1" s="314"/>
      <c r="BG1" s="314"/>
      <c r="BH1" s="314"/>
      <c r="BI1" s="314"/>
      <c r="BJ1" s="314"/>
      <c r="BK1" s="314"/>
      <c r="BL1" s="314"/>
      <c r="BM1" s="314"/>
      <c r="BN1" s="314"/>
      <c r="BO1" s="314"/>
      <c r="BP1" s="314"/>
      <c r="BQ1" s="314"/>
      <c r="BR1" s="314"/>
      <c r="BS1" s="314"/>
      <c r="BT1" s="314"/>
      <c r="BU1" s="314"/>
      <c r="BV1" s="314"/>
      <c r="BW1" s="314"/>
      <c r="BX1" s="314"/>
      <c r="BY1" s="314"/>
      <c r="BZ1" s="314"/>
      <c r="CA1" s="314"/>
      <c r="CB1" s="314"/>
      <c r="CC1" s="314"/>
      <c r="CD1" s="314"/>
    </row>
    <row r="2" spans="1:83" ht="3" customHeight="1" x14ac:dyDescent="0.2"/>
    <row r="3" spans="1:83" x14ac:dyDescent="0.2">
      <c r="A3" s="314" t="s">
        <v>5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4"/>
      <c r="AO3" s="314"/>
      <c r="AP3" s="314"/>
      <c r="AQ3" s="314"/>
      <c r="AR3" s="314"/>
      <c r="AS3" s="314"/>
      <c r="AT3" s="314"/>
      <c r="AU3" s="314"/>
      <c r="AV3" s="314"/>
      <c r="AW3" s="314"/>
      <c r="AX3" s="314"/>
      <c r="AY3" s="314"/>
      <c r="AZ3" s="314"/>
      <c r="BA3" s="314"/>
      <c r="BB3" s="314"/>
      <c r="BC3" s="314"/>
      <c r="BD3" s="314"/>
      <c r="BE3" s="314"/>
      <c r="BF3" s="314"/>
      <c r="BG3" s="314"/>
      <c r="BH3" s="314"/>
      <c r="BI3" s="314"/>
      <c r="BJ3" s="314"/>
      <c r="BK3" s="314"/>
      <c r="BL3" s="314"/>
      <c r="BM3" s="314"/>
      <c r="BN3" s="314"/>
      <c r="BO3" s="314"/>
      <c r="BP3" s="314"/>
      <c r="BQ3" s="314"/>
      <c r="BR3" s="314"/>
      <c r="BS3" s="314"/>
      <c r="BT3" s="314"/>
      <c r="BU3" s="314"/>
      <c r="BV3" s="314"/>
      <c r="BW3" s="314"/>
      <c r="BX3" s="314"/>
      <c r="BY3" s="314"/>
      <c r="BZ3" s="314"/>
      <c r="CA3" s="314"/>
      <c r="CB3" s="314"/>
      <c r="CC3" s="314"/>
      <c r="CD3" s="314"/>
      <c r="CE3" s="182" t="s">
        <v>352</v>
      </c>
    </row>
    <row r="4" spans="1:83" x14ac:dyDescent="0.2">
      <c r="A4" s="188"/>
      <c r="B4" s="188"/>
      <c r="C4" s="226"/>
      <c r="D4" s="226"/>
      <c r="E4" s="188"/>
      <c r="F4" s="226"/>
      <c r="G4" s="226"/>
      <c r="H4" s="188"/>
      <c r="I4" s="226"/>
      <c r="J4" s="226"/>
      <c r="K4" s="188"/>
      <c r="L4" s="226"/>
      <c r="M4" s="226"/>
      <c r="N4" s="188"/>
      <c r="O4" s="226"/>
      <c r="P4" s="226"/>
      <c r="Q4" s="188"/>
      <c r="R4" s="226"/>
      <c r="S4" s="226"/>
      <c r="T4" s="188"/>
      <c r="U4" s="226"/>
      <c r="V4" s="226"/>
      <c r="W4" s="188"/>
      <c r="X4" s="226"/>
      <c r="Y4" s="226"/>
      <c r="Z4" s="188"/>
      <c r="AA4" s="226"/>
      <c r="AB4" s="226"/>
      <c r="AC4" s="188"/>
      <c r="AD4" s="226"/>
      <c r="AE4" s="226"/>
      <c r="AF4" s="188"/>
      <c r="AG4" s="226"/>
      <c r="AH4" s="226"/>
      <c r="AI4" s="188"/>
      <c r="AJ4" s="226"/>
      <c r="AK4" s="226"/>
      <c r="AL4" s="188"/>
      <c r="AM4" s="226"/>
      <c r="AN4" s="226"/>
      <c r="AO4" s="188"/>
      <c r="AP4" s="226"/>
      <c r="AQ4" s="226"/>
      <c r="AR4" s="188"/>
      <c r="AS4" s="226"/>
      <c r="AT4" s="226"/>
      <c r="AU4" s="188"/>
      <c r="AV4" s="226"/>
      <c r="AW4" s="226"/>
      <c r="AX4" s="188"/>
      <c r="AY4" s="226"/>
      <c r="AZ4" s="226"/>
      <c r="BA4" s="188"/>
      <c r="BB4" s="226"/>
      <c r="BC4" s="226"/>
      <c r="BD4" s="188"/>
      <c r="BE4" s="226"/>
      <c r="BF4" s="226"/>
      <c r="BG4" s="188"/>
      <c r="BH4" s="226"/>
      <c r="BI4" s="226"/>
      <c r="BJ4" s="188"/>
      <c r="BK4" s="226"/>
      <c r="BL4" s="226"/>
      <c r="BM4" s="188"/>
      <c r="BN4" s="226"/>
      <c r="BO4" s="226"/>
      <c r="BP4" s="188"/>
      <c r="BQ4" s="226"/>
      <c r="BR4" s="226"/>
      <c r="BS4" s="188"/>
      <c r="BT4" s="226"/>
      <c r="BU4" s="226"/>
      <c r="BV4" s="188"/>
      <c r="BW4" s="226"/>
      <c r="BX4" s="226"/>
      <c r="BY4" s="188"/>
      <c r="BZ4" s="226"/>
      <c r="CA4" s="226"/>
      <c r="CB4" s="211"/>
      <c r="CC4" s="211"/>
      <c r="CD4" s="211"/>
    </row>
    <row r="5" spans="1:83" ht="15" customHeight="1" x14ac:dyDescent="0.2">
      <c r="A5" s="45"/>
      <c r="B5" s="186" t="str">
        <f>'Сумма АЧР'!C9</f>
        <v>04-00</v>
      </c>
      <c r="C5" s="227" t="str">
        <f>'Сумма АЧР'!D9</f>
        <v>09-00</v>
      </c>
      <c r="D5" s="227" t="str">
        <f>'Сумма АЧР'!E9</f>
        <v>18-00</v>
      </c>
      <c r="E5" s="186" t="str">
        <f>B5</f>
        <v>04-00</v>
      </c>
      <c r="F5" s="227" t="str">
        <f t="shared" ref="F5:G5" si="0">C5</f>
        <v>09-00</v>
      </c>
      <c r="G5" s="227" t="str">
        <f t="shared" si="0"/>
        <v>18-00</v>
      </c>
      <c r="H5" s="186" t="str">
        <f>E5</f>
        <v>04-00</v>
      </c>
      <c r="I5" s="227" t="str">
        <f t="shared" ref="I5:BR5" si="1">F5</f>
        <v>09-00</v>
      </c>
      <c r="J5" s="227" t="str">
        <f t="shared" si="1"/>
        <v>18-00</v>
      </c>
      <c r="K5" s="186" t="str">
        <f t="shared" si="1"/>
        <v>04-00</v>
      </c>
      <c r="L5" s="227" t="str">
        <f t="shared" si="1"/>
        <v>09-00</v>
      </c>
      <c r="M5" s="227" t="str">
        <f t="shared" si="1"/>
        <v>18-00</v>
      </c>
      <c r="N5" s="186" t="str">
        <f t="shared" ref="N5" si="2">K5</f>
        <v>04-00</v>
      </c>
      <c r="O5" s="227" t="str">
        <f t="shared" ref="O5" si="3">L5</f>
        <v>09-00</v>
      </c>
      <c r="P5" s="227" t="str">
        <f t="shared" ref="P5" si="4">M5</f>
        <v>18-00</v>
      </c>
      <c r="Q5" s="186" t="str">
        <f t="shared" ref="Q5" si="5">N5</f>
        <v>04-00</v>
      </c>
      <c r="R5" s="227" t="str">
        <f t="shared" ref="R5" si="6">O5</f>
        <v>09-00</v>
      </c>
      <c r="S5" s="227" t="str">
        <f t="shared" ref="S5" si="7">P5</f>
        <v>18-00</v>
      </c>
      <c r="T5" s="186" t="str">
        <f t="shared" ref="T5" si="8">Q5</f>
        <v>04-00</v>
      </c>
      <c r="U5" s="227" t="str">
        <f t="shared" ref="U5" si="9">R5</f>
        <v>09-00</v>
      </c>
      <c r="V5" s="227" t="str">
        <f t="shared" ref="V5" si="10">S5</f>
        <v>18-00</v>
      </c>
      <c r="W5" s="186" t="str">
        <f t="shared" ref="W5" si="11">T5</f>
        <v>04-00</v>
      </c>
      <c r="X5" s="227" t="str">
        <f t="shared" ref="X5" si="12">U5</f>
        <v>09-00</v>
      </c>
      <c r="Y5" s="227" t="str">
        <f t="shared" ref="Y5" si="13">V5</f>
        <v>18-00</v>
      </c>
      <c r="Z5" s="186" t="str">
        <f t="shared" ref="Z5" si="14">W5</f>
        <v>04-00</v>
      </c>
      <c r="AA5" s="227" t="str">
        <f t="shared" ref="AA5" si="15">X5</f>
        <v>09-00</v>
      </c>
      <c r="AB5" s="227" t="str">
        <f t="shared" ref="AB5" si="16">Y5</f>
        <v>18-00</v>
      </c>
      <c r="AC5" s="186" t="str">
        <f t="shared" ref="AC5" si="17">Z5</f>
        <v>04-00</v>
      </c>
      <c r="AD5" s="227" t="str">
        <f t="shared" ref="AD5" si="18">AA5</f>
        <v>09-00</v>
      </c>
      <c r="AE5" s="227" t="str">
        <f t="shared" ref="AE5" si="19">AB5</f>
        <v>18-00</v>
      </c>
      <c r="AF5" s="186" t="str">
        <f>K5</f>
        <v>04-00</v>
      </c>
      <c r="AG5" s="227" t="str">
        <f>L5</f>
        <v>09-00</v>
      </c>
      <c r="AH5" s="227" t="str">
        <f>M5</f>
        <v>18-00</v>
      </c>
      <c r="AI5" s="186" t="str">
        <f>AF5</f>
        <v>04-00</v>
      </c>
      <c r="AJ5" s="227" t="str">
        <f t="shared" ref="AJ5:AK5" si="20">AG5</f>
        <v>09-00</v>
      </c>
      <c r="AK5" s="227" t="str">
        <f t="shared" si="20"/>
        <v>18-00</v>
      </c>
      <c r="AL5" s="186" t="str">
        <f>AI5</f>
        <v>04-00</v>
      </c>
      <c r="AM5" s="227" t="str">
        <f>AJ5</f>
        <v>09-00</v>
      </c>
      <c r="AN5" s="227" t="str">
        <f>AK5</f>
        <v>18-00</v>
      </c>
      <c r="AO5" s="186" t="str">
        <f t="shared" ref="AO5" si="21">AL5</f>
        <v>04-00</v>
      </c>
      <c r="AP5" s="227" t="str">
        <f t="shared" ref="AP5" si="22">AM5</f>
        <v>09-00</v>
      </c>
      <c r="AQ5" s="227" t="str">
        <f t="shared" ref="AQ5" si="23">AN5</f>
        <v>18-00</v>
      </c>
      <c r="AR5" s="186" t="str">
        <f t="shared" ref="AR5" si="24">AO5</f>
        <v>04-00</v>
      </c>
      <c r="AS5" s="227" t="str">
        <f t="shared" ref="AS5" si="25">AP5</f>
        <v>09-00</v>
      </c>
      <c r="AT5" s="227" t="str">
        <f t="shared" ref="AT5" si="26">AQ5</f>
        <v>18-00</v>
      </c>
      <c r="AU5" s="186" t="str">
        <f>AR5</f>
        <v>04-00</v>
      </c>
      <c r="AV5" s="245" t="str">
        <f t="shared" ref="AV5:AW5" si="27">AS5</f>
        <v>09-00</v>
      </c>
      <c r="AW5" s="245" t="str">
        <f t="shared" si="27"/>
        <v>18-00</v>
      </c>
      <c r="AX5" s="186" t="str">
        <f>AR5</f>
        <v>04-00</v>
      </c>
      <c r="AY5" s="245" t="str">
        <f t="shared" ref="AY5:AZ5" si="28">AS5</f>
        <v>09-00</v>
      </c>
      <c r="AZ5" s="245" t="str">
        <f t="shared" si="28"/>
        <v>18-00</v>
      </c>
      <c r="BA5" s="186" t="str">
        <f>AF5</f>
        <v>04-00</v>
      </c>
      <c r="BB5" s="227" t="str">
        <f>AG5</f>
        <v>09-00</v>
      </c>
      <c r="BC5" s="227" t="str">
        <f>AH5</f>
        <v>18-00</v>
      </c>
      <c r="BD5" s="186" t="str">
        <f t="shared" si="1"/>
        <v>04-00</v>
      </c>
      <c r="BE5" s="227" t="str">
        <f t="shared" si="1"/>
        <v>09-00</v>
      </c>
      <c r="BF5" s="227" t="str">
        <f t="shared" si="1"/>
        <v>18-00</v>
      </c>
      <c r="BG5" s="186" t="str">
        <f t="shared" si="1"/>
        <v>04-00</v>
      </c>
      <c r="BH5" s="227" t="str">
        <f t="shared" si="1"/>
        <v>09-00</v>
      </c>
      <c r="BI5" s="227" t="str">
        <f t="shared" si="1"/>
        <v>18-00</v>
      </c>
      <c r="BJ5" s="186" t="str">
        <f t="shared" si="1"/>
        <v>04-00</v>
      </c>
      <c r="BK5" s="227" t="str">
        <f t="shared" si="1"/>
        <v>09-00</v>
      </c>
      <c r="BL5" s="227" t="str">
        <f t="shared" si="1"/>
        <v>18-00</v>
      </c>
      <c r="BM5" s="186" t="str">
        <f t="shared" si="1"/>
        <v>04-00</v>
      </c>
      <c r="BN5" s="227" t="str">
        <f t="shared" si="1"/>
        <v>09-00</v>
      </c>
      <c r="BO5" s="227" t="str">
        <f t="shared" si="1"/>
        <v>18-00</v>
      </c>
      <c r="BP5" s="186" t="str">
        <f t="shared" si="1"/>
        <v>04-00</v>
      </c>
      <c r="BQ5" s="227" t="str">
        <f t="shared" si="1"/>
        <v>09-00</v>
      </c>
      <c r="BR5" s="227" t="str">
        <f t="shared" si="1"/>
        <v>18-00</v>
      </c>
      <c r="BS5" s="186" t="str">
        <f t="shared" ref="BS5" si="29">BP5</f>
        <v>04-00</v>
      </c>
      <c r="BT5" s="227" t="str">
        <f t="shared" ref="BT5" si="30">BQ5</f>
        <v>09-00</v>
      </c>
      <c r="BU5" s="227" t="str">
        <f t="shared" ref="BU5" si="31">BR5</f>
        <v>18-00</v>
      </c>
      <c r="BV5" s="186" t="str">
        <f t="shared" ref="BV5" si="32">BS5</f>
        <v>04-00</v>
      </c>
      <c r="BW5" s="227" t="str">
        <f t="shared" ref="BW5" si="33">BT5</f>
        <v>09-00</v>
      </c>
      <c r="BX5" s="227" t="str">
        <f t="shared" ref="BX5" si="34">BU5</f>
        <v>18-00</v>
      </c>
      <c r="BY5" s="186" t="str">
        <f t="shared" ref="BY5" si="35">BV5</f>
        <v>04-00</v>
      </c>
      <c r="BZ5" s="227" t="str">
        <f t="shared" ref="BZ5" si="36">BW5</f>
        <v>09-00</v>
      </c>
      <c r="CA5" s="227" t="str">
        <f t="shared" ref="CA5" si="37">BX5</f>
        <v>18-00</v>
      </c>
      <c r="CB5" s="212" t="str">
        <f>BP5</f>
        <v>04-00</v>
      </c>
      <c r="CC5" s="212" t="str">
        <f>BQ5</f>
        <v>09-00</v>
      </c>
      <c r="CD5" s="212" t="str">
        <f>BR5</f>
        <v>18-00</v>
      </c>
      <c r="CE5" s="95"/>
    </row>
    <row r="6" spans="1:83" ht="15.75" customHeight="1" x14ac:dyDescent="0.2">
      <c r="A6" s="315" t="s">
        <v>218</v>
      </c>
      <c r="B6" s="316" t="s">
        <v>234</v>
      </c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16"/>
      <c r="BL6" s="316"/>
      <c r="BM6" s="316"/>
      <c r="BN6" s="316"/>
      <c r="BO6" s="316"/>
      <c r="BP6" s="316"/>
      <c r="BQ6" s="316"/>
      <c r="BR6" s="316"/>
      <c r="BS6" s="316"/>
      <c r="BT6" s="316"/>
      <c r="BU6" s="316"/>
      <c r="BV6" s="316"/>
      <c r="BW6" s="316"/>
      <c r="BX6" s="316"/>
      <c r="BY6" s="316"/>
      <c r="BZ6" s="316"/>
      <c r="CA6" s="316"/>
      <c r="CB6" s="316"/>
      <c r="CC6" s="316"/>
      <c r="CD6" s="316"/>
      <c r="CE6" s="95"/>
    </row>
    <row r="7" spans="1:83" ht="20.25" customHeight="1" x14ac:dyDescent="0.2">
      <c r="A7" s="315"/>
      <c r="B7" s="382" t="s">
        <v>221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  <c r="AC7" s="383"/>
      <c r="AD7" s="383"/>
      <c r="AE7" s="383"/>
      <c r="AF7" s="383"/>
      <c r="AG7" s="383"/>
      <c r="AH7" s="383"/>
      <c r="AI7" s="383"/>
      <c r="AJ7" s="383"/>
      <c r="AK7" s="383"/>
      <c r="AL7" s="383"/>
      <c r="AM7" s="383"/>
      <c r="AN7" s="383"/>
      <c r="AO7" s="383"/>
      <c r="AP7" s="383"/>
      <c r="AQ7" s="383"/>
      <c r="AR7" s="383"/>
      <c r="AS7" s="383"/>
      <c r="AT7" s="383"/>
      <c r="AU7" s="383"/>
      <c r="AV7" s="383"/>
      <c r="AW7" s="383"/>
      <c r="AX7" s="383"/>
      <c r="AY7" s="383"/>
      <c r="AZ7" s="383"/>
      <c r="BA7" s="383"/>
      <c r="BB7" s="383"/>
      <c r="BC7" s="383"/>
      <c r="BD7" s="383"/>
      <c r="BE7" s="383"/>
      <c r="BF7" s="384"/>
      <c r="BG7" s="382" t="s">
        <v>222</v>
      </c>
      <c r="BH7" s="383"/>
      <c r="BI7" s="383"/>
      <c r="BJ7" s="383"/>
      <c r="BK7" s="383"/>
      <c r="BL7" s="383"/>
      <c r="BM7" s="383"/>
      <c r="BN7" s="383"/>
      <c r="BO7" s="383"/>
      <c r="BP7" s="383"/>
      <c r="BQ7" s="383"/>
      <c r="BR7" s="383"/>
      <c r="BS7" s="383"/>
      <c r="BT7" s="383"/>
      <c r="BU7" s="383"/>
      <c r="BV7" s="383"/>
      <c r="BW7" s="383"/>
      <c r="BX7" s="383"/>
      <c r="BY7" s="383"/>
      <c r="BZ7" s="239"/>
      <c r="CA7" s="239"/>
      <c r="CB7" s="248"/>
      <c r="CC7" s="248"/>
      <c r="CD7" s="249"/>
      <c r="CE7" s="95"/>
    </row>
    <row r="8" spans="1:83" ht="28.5" customHeight="1" x14ac:dyDescent="0.2">
      <c r="A8" s="315"/>
      <c r="B8" s="316" t="s">
        <v>223</v>
      </c>
      <c r="C8" s="316"/>
      <c r="D8" s="316"/>
      <c r="E8" s="316" t="s">
        <v>224</v>
      </c>
      <c r="F8" s="316"/>
      <c r="G8" s="316"/>
      <c r="H8" s="316" t="s">
        <v>225</v>
      </c>
      <c r="I8" s="316"/>
      <c r="J8" s="316"/>
      <c r="K8" s="316" t="s">
        <v>226</v>
      </c>
      <c r="L8" s="316"/>
      <c r="M8" s="316"/>
      <c r="N8" s="382" t="s">
        <v>227</v>
      </c>
      <c r="O8" s="383"/>
      <c r="P8" s="384"/>
      <c r="Q8" s="382" t="s">
        <v>228</v>
      </c>
      <c r="R8" s="383"/>
      <c r="S8" s="384"/>
      <c r="T8" s="382" t="s">
        <v>229</v>
      </c>
      <c r="U8" s="383"/>
      <c r="V8" s="384"/>
      <c r="W8" s="382" t="s">
        <v>230</v>
      </c>
      <c r="X8" s="383"/>
      <c r="Y8" s="384"/>
      <c r="Z8" s="382" t="s">
        <v>231</v>
      </c>
      <c r="AA8" s="383"/>
      <c r="AB8" s="384"/>
      <c r="AC8" s="382" t="s">
        <v>232</v>
      </c>
      <c r="AD8" s="383"/>
      <c r="AE8" s="384"/>
      <c r="AF8" s="316" t="s">
        <v>233</v>
      </c>
      <c r="AG8" s="316"/>
      <c r="AH8" s="316"/>
      <c r="AI8" s="382" t="s">
        <v>235</v>
      </c>
      <c r="AJ8" s="383"/>
      <c r="AK8" s="384"/>
      <c r="AL8" s="382" t="s">
        <v>236</v>
      </c>
      <c r="AM8" s="383"/>
      <c r="AN8" s="384"/>
      <c r="AO8" s="382" t="s">
        <v>237</v>
      </c>
      <c r="AP8" s="383"/>
      <c r="AQ8" s="384"/>
      <c r="AR8" s="382" t="s">
        <v>238</v>
      </c>
      <c r="AS8" s="383"/>
      <c r="AT8" s="384"/>
      <c r="AU8" s="382" t="s">
        <v>239</v>
      </c>
      <c r="AV8" s="383"/>
      <c r="AW8" s="384"/>
      <c r="AX8" s="382" t="s">
        <v>240</v>
      </c>
      <c r="AY8" s="383"/>
      <c r="AZ8" s="384"/>
      <c r="BA8" s="316">
        <v>15</v>
      </c>
      <c r="BB8" s="316"/>
      <c r="BC8" s="316"/>
      <c r="BD8" s="316">
        <v>10</v>
      </c>
      <c r="BE8" s="316"/>
      <c r="BF8" s="316"/>
      <c r="BG8" s="316">
        <v>40</v>
      </c>
      <c r="BH8" s="316"/>
      <c r="BI8" s="316"/>
      <c r="BJ8" s="316">
        <v>35</v>
      </c>
      <c r="BK8" s="316"/>
      <c r="BL8" s="316"/>
      <c r="BM8" s="316">
        <v>30</v>
      </c>
      <c r="BN8" s="316"/>
      <c r="BO8" s="316"/>
      <c r="BP8" s="316">
        <v>25</v>
      </c>
      <c r="BQ8" s="316"/>
      <c r="BR8" s="316"/>
      <c r="BS8" s="382">
        <v>20</v>
      </c>
      <c r="BT8" s="383"/>
      <c r="BU8" s="384"/>
      <c r="BV8" s="382">
        <v>15</v>
      </c>
      <c r="BW8" s="383"/>
      <c r="BX8" s="384"/>
      <c r="BY8" s="382">
        <v>10</v>
      </c>
      <c r="BZ8" s="383"/>
      <c r="CA8" s="384"/>
      <c r="CB8" s="385"/>
      <c r="CC8" s="385"/>
      <c r="CD8" s="385"/>
      <c r="CE8" s="95"/>
    </row>
    <row r="9" spans="1:83" ht="19.5" customHeight="1" x14ac:dyDescent="0.2">
      <c r="A9" s="189" t="s">
        <v>220</v>
      </c>
      <c r="B9" s="94">
        <f>E38+L38+Z38+AG38</f>
        <v>18.5</v>
      </c>
      <c r="C9" s="94">
        <f t="shared" ref="C9:D9" si="38">F38+M38+AA38+AH38</f>
        <v>26.3</v>
      </c>
      <c r="D9" s="94">
        <f t="shared" si="38"/>
        <v>24.4</v>
      </c>
      <c r="E9" s="94">
        <f>E39+L39+Z39</f>
        <v>12.7</v>
      </c>
      <c r="F9" s="94">
        <f t="shared" ref="F9:G9" si="39">F39+M39+AA39</f>
        <v>12.3</v>
      </c>
      <c r="G9" s="94">
        <f t="shared" si="39"/>
        <v>12.2</v>
      </c>
      <c r="H9" s="185"/>
      <c r="I9" s="229"/>
      <c r="J9" s="229"/>
      <c r="K9" s="185"/>
      <c r="L9" s="229"/>
      <c r="M9" s="229"/>
      <c r="N9" s="185"/>
      <c r="O9" s="229"/>
      <c r="P9" s="229"/>
      <c r="Q9" s="185"/>
      <c r="R9" s="229"/>
      <c r="S9" s="229"/>
      <c r="T9" s="185"/>
      <c r="U9" s="229"/>
      <c r="V9" s="229"/>
      <c r="W9" s="185"/>
      <c r="X9" s="229"/>
      <c r="Y9" s="229"/>
      <c r="Z9" s="185"/>
      <c r="AA9" s="229"/>
      <c r="AB9" s="229"/>
      <c r="AC9" s="185"/>
      <c r="AD9" s="229"/>
      <c r="AE9" s="229"/>
      <c r="AF9" s="185"/>
      <c r="AG9" s="229"/>
      <c r="AH9" s="229"/>
      <c r="AI9" s="185"/>
      <c r="AJ9" s="229"/>
      <c r="AK9" s="229"/>
      <c r="AL9" s="185"/>
      <c r="AM9" s="229"/>
      <c r="AN9" s="229"/>
      <c r="AO9" s="185"/>
      <c r="AP9" s="229"/>
      <c r="AQ9" s="229"/>
      <c r="AR9" s="185"/>
      <c r="AS9" s="229"/>
      <c r="AT9" s="229"/>
      <c r="AU9" s="201"/>
      <c r="AV9" s="236"/>
      <c r="AW9" s="236"/>
      <c r="AX9" s="185"/>
      <c r="AY9" s="229"/>
      <c r="AZ9" s="229"/>
      <c r="BA9" s="185"/>
      <c r="BB9" s="229"/>
      <c r="BC9" s="229"/>
      <c r="BD9" s="185"/>
      <c r="BE9" s="229"/>
      <c r="BF9" s="229"/>
      <c r="BG9" s="185"/>
      <c r="BH9" s="229"/>
      <c r="BI9" s="229"/>
      <c r="BJ9" s="191"/>
      <c r="BK9" s="229"/>
      <c r="BL9" s="229"/>
      <c r="BM9" s="185"/>
      <c r="BN9" s="229"/>
      <c r="BO9" s="229"/>
      <c r="BP9" s="185"/>
      <c r="BQ9" s="229"/>
      <c r="BR9" s="229"/>
      <c r="BS9" s="185"/>
      <c r="BT9" s="229"/>
      <c r="BU9" s="229"/>
      <c r="BV9" s="185"/>
      <c r="BW9" s="229"/>
      <c r="BX9" s="229"/>
      <c r="BY9" s="185"/>
      <c r="BZ9" s="229"/>
      <c r="CA9" s="229"/>
      <c r="CB9" s="213"/>
      <c r="CC9" s="215"/>
      <c r="CD9" s="215"/>
    </row>
    <row r="10" spans="1:83" ht="19.5" customHeight="1" x14ac:dyDescent="0.2">
      <c r="A10" s="189" t="s">
        <v>219</v>
      </c>
      <c r="B10" s="185"/>
      <c r="C10" s="229"/>
      <c r="D10" s="229"/>
      <c r="E10" s="94">
        <f>E40+AG39</f>
        <v>3.6</v>
      </c>
      <c r="F10" s="94">
        <f t="shared" ref="F10:G10" si="40">F40+AH39</f>
        <v>4</v>
      </c>
      <c r="G10" s="94">
        <f t="shared" si="40"/>
        <v>3.4</v>
      </c>
      <c r="H10" s="94">
        <f>E41+L40+AG40</f>
        <v>18.600000000000001</v>
      </c>
      <c r="I10" s="94">
        <f t="shared" ref="I10:J10" si="41">F41+M40+AH40</f>
        <v>19.2</v>
      </c>
      <c r="J10" s="94">
        <f t="shared" si="41"/>
        <v>18.8</v>
      </c>
      <c r="K10" s="94">
        <f>E42+AG41</f>
        <v>13.2</v>
      </c>
      <c r="L10" s="94">
        <f t="shared" ref="L10:M10" si="42">F42+AH41</f>
        <v>13.7</v>
      </c>
      <c r="M10" s="94">
        <f t="shared" si="42"/>
        <v>13.3</v>
      </c>
      <c r="N10" s="185"/>
      <c r="O10" s="229"/>
      <c r="P10" s="229"/>
      <c r="Q10" s="185"/>
      <c r="R10" s="229"/>
      <c r="S10" s="229"/>
      <c r="T10" s="185"/>
      <c r="U10" s="229"/>
      <c r="V10" s="229"/>
      <c r="W10" s="185"/>
      <c r="X10" s="229"/>
      <c r="Y10" s="229"/>
      <c r="Z10" s="185"/>
      <c r="AA10" s="229"/>
      <c r="AB10" s="229"/>
      <c r="AC10" s="185"/>
      <c r="AD10" s="229"/>
      <c r="AE10" s="229"/>
      <c r="AF10" s="185"/>
      <c r="AG10" s="229"/>
      <c r="AH10" s="229"/>
      <c r="AI10" s="185"/>
      <c r="AJ10" s="229"/>
      <c r="AK10" s="229"/>
      <c r="AL10" s="185"/>
      <c r="AM10" s="229"/>
      <c r="AN10" s="229"/>
      <c r="AO10" s="185"/>
      <c r="AP10" s="229"/>
      <c r="AQ10" s="229"/>
      <c r="AR10" s="185"/>
      <c r="AS10" s="229"/>
      <c r="AT10" s="229"/>
      <c r="AU10" s="201"/>
      <c r="AV10" s="236"/>
      <c r="AW10" s="236"/>
      <c r="AX10" s="185"/>
      <c r="AY10" s="229"/>
      <c r="AZ10" s="229"/>
      <c r="BA10" s="185"/>
      <c r="BB10" s="229"/>
      <c r="BC10" s="229"/>
      <c r="BD10" s="185"/>
      <c r="BE10" s="229"/>
      <c r="BF10" s="229"/>
      <c r="BG10" s="185"/>
      <c r="BH10" s="229"/>
      <c r="BI10" s="229"/>
      <c r="BJ10" s="191"/>
      <c r="BK10" s="229"/>
      <c r="BL10" s="229"/>
      <c r="BM10" s="185"/>
      <c r="BN10" s="229"/>
      <c r="BO10" s="229"/>
      <c r="BP10" s="185"/>
      <c r="BQ10" s="229"/>
      <c r="BR10" s="229"/>
      <c r="BS10" s="185"/>
      <c r="BT10" s="229"/>
      <c r="BU10" s="229"/>
      <c r="BV10" s="185"/>
      <c r="BW10" s="229"/>
      <c r="BX10" s="229"/>
      <c r="BY10" s="185"/>
      <c r="BZ10" s="229"/>
      <c r="CA10" s="229"/>
      <c r="CB10" s="213"/>
      <c r="CC10" s="215"/>
      <c r="CD10" s="215"/>
    </row>
    <row r="11" spans="1:83" ht="15" customHeight="1" x14ac:dyDescent="0.2">
      <c r="A11" s="190" t="s">
        <v>143</v>
      </c>
      <c r="B11" s="94"/>
      <c r="C11" s="230"/>
      <c r="D11" s="230"/>
      <c r="E11" s="94"/>
      <c r="F11" s="230"/>
      <c r="G11" s="229"/>
      <c r="H11" s="185"/>
      <c r="I11" s="229"/>
      <c r="J11" s="229"/>
      <c r="K11" s="94">
        <f>E43+Z40</f>
        <v>2.4</v>
      </c>
      <c r="L11" s="94">
        <f t="shared" ref="L11:M11" si="43">F43+AA40</f>
        <v>2.8</v>
      </c>
      <c r="M11" s="94">
        <f t="shared" si="43"/>
        <v>2.5</v>
      </c>
      <c r="N11" s="94">
        <f>Z41</f>
        <v>12.8</v>
      </c>
      <c r="O11" s="94">
        <f t="shared" ref="O11:P11" si="44">AA41</f>
        <v>13.9</v>
      </c>
      <c r="P11" s="94">
        <f t="shared" si="44"/>
        <v>13.1</v>
      </c>
      <c r="Q11" s="185"/>
      <c r="R11" s="229"/>
      <c r="S11" s="229"/>
      <c r="T11" s="185"/>
      <c r="U11" s="229"/>
      <c r="V11" s="229"/>
      <c r="W11" s="185"/>
      <c r="X11" s="229"/>
      <c r="Y11" s="229"/>
      <c r="Z11" s="185"/>
      <c r="AA11" s="229"/>
      <c r="AB11" s="229"/>
      <c r="AC11" s="185"/>
      <c r="AD11" s="229"/>
      <c r="AE11" s="229"/>
      <c r="AF11" s="185"/>
      <c r="AG11" s="229"/>
      <c r="AH11" s="229"/>
      <c r="AI11" s="185"/>
      <c r="AJ11" s="229"/>
      <c r="AK11" s="229"/>
      <c r="AL11" s="185"/>
      <c r="AM11" s="229"/>
      <c r="AN11" s="229"/>
      <c r="AO11" s="185"/>
      <c r="AP11" s="229"/>
      <c r="AQ11" s="229"/>
      <c r="AR11" s="185"/>
      <c r="AS11" s="229"/>
      <c r="AT11" s="229"/>
      <c r="AU11" s="201"/>
      <c r="AV11" s="236"/>
      <c r="AW11" s="236"/>
      <c r="AX11" s="185"/>
      <c r="AY11" s="229"/>
      <c r="AZ11" s="229"/>
      <c r="BA11" s="185"/>
      <c r="BB11" s="229"/>
      <c r="BC11" s="229"/>
      <c r="BD11" s="185"/>
      <c r="BE11" s="229"/>
      <c r="BF11" s="229"/>
      <c r="BG11" s="185"/>
      <c r="BH11" s="229"/>
      <c r="BI11" s="229"/>
      <c r="BJ11" s="191"/>
      <c r="BK11" s="229"/>
      <c r="BL11" s="229"/>
      <c r="BM11" s="185"/>
      <c r="BN11" s="229"/>
      <c r="BO11" s="229"/>
      <c r="BP11" s="185"/>
      <c r="BQ11" s="229"/>
      <c r="BR11" s="229"/>
      <c r="BS11" s="185"/>
      <c r="BT11" s="229"/>
      <c r="BU11" s="229"/>
      <c r="BV11" s="185"/>
      <c r="BW11" s="229"/>
      <c r="BX11" s="229"/>
      <c r="BY11" s="185"/>
      <c r="BZ11" s="229"/>
      <c r="CA11" s="229"/>
      <c r="CB11" s="213"/>
      <c r="CC11" s="213"/>
      <c r="CD11" s="213"/>
    </row>
    <row r="12" spans="1:83" ht="15" customHeight="1" x14ac:dyDescent="0.2">
      <c r="A12" s="190" t="s">
        <v>144</v>
      </c>
      <c r="B12" s="94"/>
      <c r="C12" s="230"/>
      <c r="D12" s="230"/>
      <c r="E12" s="45"/>
      <c r="F12" s="231"/>
      <c r="G12" s="231"/>
      <c r="H12" s="94"/>
      <c r="I12" s="229"/>
      <c r="J12" s="229"/>
      <c r="K12" s="94"/>
      <c r="L12" s="230"/>
      <c r="M12" s="230"/>
      <c r="N12" s="94">
        <f>E44+L41</f>
        <v>3.6</v>
      </c>
      <c r="O12" s="94">
        <f t="shared" ref="O12:P12" si="45">F44+M41</f>
        <v>3.8</v>
      </c>
      <c r="P12" s="94">
        <f t="shared" si="45"/>
        <v>3.8</v>
      </c>
      <c r="Q12" s="94">
        <f>E45+L42</f>
        <v>15</v>
      </c>
      <c r="R12" s="94">
        <f t="shared" ref="R12:S12" si="46">F45+M42</f>
        <v>15</v>
      </c>
      <c r="S12" s="94">
        <f t="shared" si="46"/>
        <v>15.4</v>
      </c>
      <c r="T12" s="94">
        <f>AG42</f>
        <v>5.0999999999999996</v>
      </c>
      <c r="U12" s="94">
        <f t="shared" ref="U12:V12" si="47">AH42</f>
        <v>5.7</v>
      </c>
      <c r="V12" s="94">
        <f t="shared" si="47"/>
        <v>5.2</v>
      </c>
      <c r="W12" s="94"/>
      <c r="X12" s="230"/>
      <c r="Y12" s="230"/>
      <c r="Z12" s="94"/>
      <c r="AA12" s="230"/>
      <c r="AB12" s="230"/>
      <c r="AC12" s="94"/>
      <c r="AD12" s="230"/>
      <c r="AE12" s="230"/>
      <c r="AF12" s="185"/>
      <c r="AG12" s="229"/>
      <c r="AH12" s="229"/>
      <c r="AI12" s="185"/>
      <c r="AJ12" s="229"/>
      <c r="AK12" s="229"/>
      <c r="AL12" s="185"/>
      <c r="AM12" s="229"/>
      <c r="AN12" s="229"/>
      <c r="AO12" s="185"/>
      <c r="AP12" s="229"/>
      <c r="AQ12" s="229"/>
      <c r="AR12" s="185"/>
      <c r="AS12" s="229"/>
      <c r="AT12" s="229"/>
      <c r="AU12" s="201"/>
      <c r="AV12" s="236"/>
      <c r="AW12" s="236"/>
      <c r="AX12" s="185"/>
      <c r="AY12" s="229"/>
      <c r="AZ12" s="229"/>
      <c r="BA12" s="185"/>
      <c r="BB12" s="229"/>
      <c r="BC12" s="229"/>
      <c r="BD12" s="185"/>
      <c r="BE12" s="229"/>
      <c r="BF12" s="229"/>
      <c r="BG12" s="185"/>
      <c r="BH12" s="229"/>
      <c r="BI12" s="229"/>
      <c r="BJ12" s="191"/>
      <c r="BK12" s="229"/>
      <c r="BL12" s="229"/>
      <c r="BM12" s="185"/>
      <c r="BN12" s="229"/>
      <c r="BO12" s="229"/>
      <c r="BP12" s="185"/>
      <c r="BQ12" s="229"/>
      <c r="BR12" s="229"/>
      <c r="BS12" s="185"/>
      <c r="BT12" s="229"/>
      <c r="BU12" s="229"/>
      <c r="BV12" s="185"/>
      <c r="BW12" s="229"/>
      <c r="BX12" s="229"/>
      <c r="BY12" s="185"/>
      <c r="BZ12" s="229"/>
      <c r="CA12" s="229"/>
      <c r="CB12" s="213"/>
      <c r="CC12" s="213"/>
      <c r="CD12" s="213"/>
    </row>
    <row r="13" spans="1:83" ht="15" customHeight="1" x14ac:dyDescent="0.2">
      <c r="A13" s="190" t="s">
        <v>154</v>
      </c>
      <c r="B13" s="185"/>
      <c r="C13" s="229"/>
      <c r="D13" s="229"/>
      <c r="E13" s="45"/>
      <c r="F13" s="231"/>
      <c r="G13" s="231"/>
      <c r="H13" s="185"/>
      <c r="I13" s="229"/>
      <c r="J13" s="229"/>
      <c r="K13" s="94"/>
      <c r="L13" s="230"/>
      <c r="M13" s="230"/>
      <c r="N13" s="94"/>
      <c r="O13" s="230"/>
      <c r="P13" s="230"/>
      <c r="Q13" s="94"/>
      <c r="R13" s="230"/>
      <c r="S13" s="230"/>
      <c r="T13" s="94">
        <f>E46+L44+S39</f>
        <v>12.4</v>
      </c>
      <c r="U13" s="94">
        <f t="shared" ref="U13:V13" si="48">F46+M44+T39</f>
        <v>12.9</v>
      </c>
      <c r="V13" s="94">
        <f t="shared" si="48"/>
        <v>12.7</v>
      </c>
      <c r="W13" s="94">
        <f>L45+Z42+S38</f>
        <v>16.2</v>
      </c>
      <c r="X13" s="94">
        <f t="shared" ref="X13:Y13" si="49">M45+AA42+T38</f>
        <v>17.2</v>
      </c>
      <c r="Y13" s="94">
        <f t="shared" si="49"/>
        <v>17.3</v>
      </c>
      <c r="Z13" s="94"/>
      <c r="AA13" s="230"/>
      <c r="AB13" s="230"/>
      <c r="AC13" s="94"/>
      <c r="AD13" s="230"/>
      <c r="AE13" s="230"/>
      <c r="AF13" s="185"/>
      <c r="AG13" s="229"/>
      <c r="AH13" s="229"/>
      <c r="AI13" s="185"/>
      <c r="AJ13" s="229"/>
      <c r="AK13" s="229"/>
      <c r="AL13" s="185"/>
      <c r="AM13" s="229"/>
      <c r="AN13" s="229"/>
      <c r="AO13" s="185"/>
      <c r="AP13" s="229"/>
      <c r="AQ13" s="229"/>
      <c r="AR13" s="185"/>
      <c r="AS13" s="229"/>
      <c r="AT13" s="229"/>
      <c r="AU13" s="201"/>
      <c r="AV13" s="236"/>
      <c r="AW13" s="236"/>
      <c r="AX13" s="185"/>
      <c r="AY13" s="229"/>
      <c r="AZ13" s="229"/>
      <c r="BA13" s="185"/>
      <c r="BB13" s="229"/>
      <c r="BC13" s="229"/>
      <c r="BD13" s="185"/>
      <c r="BE13" s="229"/>
      <c r="BF13" s="229"/>
      <c r="BG13" s="185"/>
      <c r="BH13" s="229"/>
      <c r="BI13" s="229"/>
      <c r="BJ13" s="191"/>
      <c r="BK13" s="229"/>
      <c r="BL13" s="229"/>
      <c r="BM13" s="185"/>
      <c r="BN13" s="229"/>
      <c r="BO13" s="229"/>
      <c r="BP13" s="185"/>
      <c r="BQ13" s="229"/>
      <c r="BR13" s="229"/>
      <c r="BS13" s="185"/>
      <c r="BT13" s="229"/>
      <c r="BU13" s="229"/>
      <c r="BV13" s="185"/>
      <c r="BW13" s="229"/>
      <c r="BX13" s="229"/>
      <c r="BY13" s="185"/>
      <c r="BZ13" s="229"/>
      <c r="CA13" s="229"/>
      <c r="CB13" s="213"/>
      <c r="CC13" s="213"/>
      <c r="CD13" s="213"/>
    </row>
    <row r="14" spans="1:83" ht="15" customHeight="1" x14ac:dyDescent="0.2">
      <c r="A14" s="190" t="s">
        <v>155</v>
      </c>
      <c r="B14" s="185"/>
      <c r="C14" s="229"/>
      <c r="D14" s="229"/>
      <c r="E14" s="45"/>
      <c r="F14" s="231"/>
      <c r="G14" s="231"/>
      <c r="H14" s="94"/>
      <c r="I14" s="229"/>
      <c r="J14" s="229"/>
      <c r="K14" s="94"/>
      <c r="L14" s="230"/>
      <c r="M14" s="230"/>
      <c r="N14" s="94"/>
      <c r="O14" s="230"/>
      <c r="P14" s="230"/>
      <c r="Q14" s="94"/>
      <c r="R14" s="230"/>
      <c r="S14" s="230"/>
      <c r="T14" s="94"/>
      <c r="U14" s="230"/>
      <c r="V14" s="230"/>
      <c r="W14" s="94"/>
      <c r="X14" s="230"/>
      <c r="Y14" s="230"/>
      <c r="Z14" s="94">
        <f>E47+Z43+L46</f>
        <v>13.4</v>
      </c>
      <c r="AA14" s="94">
        <f t="shared" ref="AA14:AB14" si="50">F47+AA43+M46</f>
        <v>13.8</v>
      </c>
      <c r="AB14" s="94">
        <f t="shared" si="50"/>
        <v>13.5</v>
      </c>
      <c r="AC14" s="94">
        <f>AG43</f>
        <v>5.8</v>
      </c>
      <c r="AD14" s="94">
        <f t="shared" ref="AD14:AE14" si="51">AH43</f>
        <v>6.1</v>
      </c>
      <c r="AE14" s="94">
        <f t="shared" si="51"/>
        <v>5.9</v>
      </c>
      <c r="AF14" s="94"/>
      <c r="AG14" s="230"/>
      <c r="AH14" s="230"/>
      <c r="AI14" s="94"/>
      <c r="AJ14" s="230"/>
      <c r="AK14" s="230"/>
      <c r="AL14" s="94"/>
      <c r="AM14" s="230"/>
      <c r="AN14" s="230"/>
      <c r="AO14" s="94"/>
      <c r="AP14" s="230"/>
      <c r="AQ14" s="230"/>
      <c r="AR14" s="94"/>
      <c r="AS14" s="230"/>
      <c r="AT14" s="230"/>
      <c r="AU14" s="201"/>
      <c r="AV14" s="236"/>
      <c r="AW14" s="236"/>
      <c r="AX14" s="94"/>
      <c r="AY14" s="230"/>
      <c r="AZ14" s="230"/>
      <c r="BA14" s="185"/>
      <c r="BB14" s="229"/>
      <c r="BC14" s="229"/>
      <c r="BD14" s="185"/>
      <c r="BE14" s="229"/>
      <c r="BF14" s="229"/>
      <c r="BG14" s="185"/>
      <c r="BH14" s="229"/>
      <c r="BI14" s="229"/>
      <c r="BJ14" s="191"/>
      <c r="BK14" s="229"/>
      <c r="BL14" s="229"/>
      <c r="BM14" s="185"/>
      <c r="BN14" s="229"/>
      <c r="BO14" s="229"/>
      <c r="BP14" s="185"/>
      <c r="BQ14" s="229"/>
      <c r="BR14" s="229"/>
      <c r="BS14" s="185"/>
      <c r="BT14" s="229"/>
      <c r="BU14" s="229"/>
      <c r="BV14" s="185"/>
      <c r="BW14" s="229"/>
      <c r="BX14" s="229"/>
      <c r="BY14" s="185"/>
      <c r="BZ14" s="229"/>
      <c r="CA14" s="229"/>
      <c r="CB14" s="214"/>
      <c r="CC14" s="213"/>
      <c r="CD14" s="213"/>
    </row>
    <row r="15" spans="1:83" ht="15" customHeight="1" x14ac:dyDescent="0.2">
      <c r="A15" s="190" t="s">
        <v>156</v>
      </c>
      <c r="B15" s="185"/>
      <c r="C15" s="229"/>
      <c r="D15" s="229"/>
      <c r="E15" s="45"/>
      <c r="F15" s="230"/>
      <c r="G15" s="230"/>
      <c r="H15" s="94"/>
      <c r="I15" s="229"/>
      <c r="J15" s="229"/>
      <c r="K15" s="94"/>
      <c r="L15" s="230"/>
      <c r="M15" s="230"/>
      <c r="N15" s="94"/>
      <c r="O15" s="230"/>
      <c r="P15" s="230"/>
      <c r="Q15" s="94"/>
      <c r="R15" s="230"/>
      <c r="S15" s="230"/>
      <c r="T15" s="94"/>
      <c r="U15" s="230"/>
      <c r="V15" s="230"/>
      <c r="W15" s="94"/>
      <c r="X15" s="230"/>
      <c r="Y15" s="230"/>
      <c r="Z15" s="94"/>
      <c r="AA15" s="230"/>
      <c r="AB15" s="230"/>
      <c r="AC15" s="94">
        <f>E48+L49</f>
        <v>8.9</v>
      </c>
      <c r="AD15" s="94">
        <f t="shared" ref="AD15:AE15" si="52">F48+M49</f>
        <v>10.3</v>
      </c>
      <c r="AE15" s="94">
        <f t="shared" si="52"/>
        <v>9.4</v>
      </c>
      <c r="AF15" s="94">
        <f>L50</f>
        <v>24.2</v>
      </c>
      <c r="AG15" s="94">
        <f t="shared" ref="AG15:AH15" si="53">M50</f>
        <v>26.8</v>
      </c>
      <c r="AH15" s="94">
        <f t="shared" si="53"/>
        <v>26.6</v>
      </c>
      <c r="AI15" s="94"/>
      <c r="AJ15" s="230"/>
      <c r="AK15" s="230"/>
      <c r="AL15" s="94"/>
      <c r="AM15" s="230"/>
      <c r="AN15" s="230"/>
      <c r="AO15" s="94"/>
      <c r="AP15" s="230"/>
      <c r="AQ15" s="230"/>
      <c r="AR15" s="94"/>
      <c r="AS15" s="230"/>
      <c r="AT15" s="230"/>
      <c r="AU15" s="201"/>
      <c r="AV15" s="236"/>
      <c r="AW15" s="236"/>
      <c r="AX15" s="94"/>
      <c r="AY15" s="230"/>
      <c r="AZ15" s="230"/>
      <c r="BA15" s="185"/>
      <c r="BB15" s="229"/>
      <c r="BC15" s="229"/>
      <c r="BD15" s="185"/>
      <c r="BE15" s="229"/>
      <c r="BF15" s="229"/>
      <c r="BG15" s="185"/>
      <c r="BH15" s="229"/>
      <c r="BI15" s="229"/>
      <c r="BJ15" s="191"/>
      <c r="BK15" s="229"/>
      <c r="BL15" s="229"/>
      <c r="BM15" s="185"/>
      <c r="BN15" s="229"/>
      <c r="BO15" s="229"/>
      <c r="BP15" s="185"/>
      <c r="BQ15" s="229"/>
      <c r="BR15" s="229"/>
      <c r="BS15" s="185"/>
      <c r="BT15" s="229"/>
      <c r="BU15" s="229"/>
      <c r="BV15" s="185"/>
      <c r="BW15" s="229"/>
      <c r="BX15" s="229"/>
      <c r="BY15" s="185"/>
      <c r="BZ15" s="229"/>
      <c r="CA15" s="229"/>
      <c r="CB15" s="213"/>
      <c r="CC15" s="213"/>
      <c r="CD15" s="213"/>
    </row>
    <row r="16" spans="1:83" ht="15" customHeight="1" x14ac:dyDescent="0.2">
      <c r="A16" s="190" t="s">
        <v>157</v>
      </c>
      <c r="B16" s="94"/>
      <c r="C16" s="229"/>
      <c r="D16" s="229"/>
      <c r="E16" s="45"/>
      <c r="F16" s="230"/>
      <c r="G16" s="230"/>
      <c r="H16" s="94"/>
      <c r="I16" s="229"/>
      <c r="J16" s="229"/>
      <c r="K16" s="94"/>
      <c r="L16" s="230"/>
      <c r="M16" s="230"/>
      <c r="N16" s="94"/>
      <c r="O16" s="230"/>
      <c r="P16" s="230"/>
      <c r="Q16" s="94"/>
      <c r="R16" s="230"/>
      <c r="S16" s="230"/>
      <c r="T16" s="94"/>
      <c r="U16" s="230"/>
      <c r="V16" s="230"/>
      <c r="W16" s="94"/>
      <c r="X16" s="230"/>
      <c r="Y16" s="230"/>
      <c r="Z16" s="94"/>
      <c r="AA16" s="230"/>
      <c r="AB16" s="230"/>
      <c r="AC16" s="94"/>
      <c r="AD16" s="230"/>
      <c r="AE16" s="230"/>
      <c r="AF16" s="94"/>
      <c r="AG16" s="230"/>
      <c r="AH16" s="230"/>
      <c r="AI16" s="94">
        <f>E50+L51</f>
        <v>19.7</v>
      </c>
      <c r="AJ16" s="94">
        <f t="shared" ref="AJ16:AK16" si="54">F50+M51</f>
        <v>21.8</v>
      </c>
      <c r="AK16" s="94">
        <f t="shared" si="54"/>
        <v>22.4</v>
      </c>
      <c r="AL16" s="94">
        <f>E49</f>
        <v>2.2999999999999998</v>
      </c>
      <c r="AM16" s="94">
        <f t="shared" ref="AM16:AN16" si="55">F49</f>
        <v>2.4</v>
      </c>
      <c r="AN16" s="94">
        <f t="shared" si="55"/>
        <v>2.4</v>
      </c>
      <c r="AO16" s="94"/>
      <c r="AP16" s="230"/>
      <c r="AQ16" s="230"/>
      <c r="AR16" s="94"/>
      <c r="AS16" s="230"/>
      <c r="AT16" s="230"/>
      <c r="AU16" s="94"/>
      <c r="AV16" s="230"/>
      <c r="AW16" s="230"/>
      <c r="AX16" s="94"/>
      <c r="AY16" s="230"/>
      <c r="AZ16" s="230"/>
      <c r="BA16" s="45"/>
      <c r="BB16" s="229"/>
      <c r="BC16" s="229"/>
      <c r="BD16" s="185"/>
      <c r="BE16" s="229"/>
      <c r="BF16" s="229"/>
      <c r="BG16" s="185"/>
      <c r="BH16" s="229"/>
      <c r="BI16" s="229"/>
      <c r="BJ16" s="191"/>
      <c r="BK16" s="229"/>
      <c r="BL16" s="229"/>
      <c r="BM16" s="185"/>
      <c r="BN16" s="229"/>
      <c r="BO16" s="229"/>
      <c r="BP16" s="94"/>
      <c r="BQ16" s="229"/>
      <c r="BR16" s="229"/>
      <c r="BS16" s="185"/>
      <c r="BT16" s="229"/>
      <c r="BU16" s="229"/>
      <c r="BV16" s="185"/>
      <c r="BW16" s="229"/>
      <c r="BX16" s="229"/>
      <c r="BY16" s="185"/>
      <c r="BZ16" s="229"/>
      <c r="CA16" s="229"/>
      <c r="CB16" s="213"/>
      <c r="CC16" s="213"/>
      <c r="CD16" s="213"/>
    </row>
    <row r="17" spans="1:82" ht="15" customHeight="1" x14ac:dyDescent="0.2">
      <c r="A17" s="190" t="s">
        <v>158</v>
      </c>
      <c r="B17" s="185"/>
      <c r="C17" s="229"/>
      <c r="D17" s="229"/>
      <c r="E17" s="45"/>
      <c r="F17" s="230"/>
      <c r="G17" s="230"/>
      <c r="H17" s="185"/>
      <c r="I17" s="229"/>
      <c r="J17" s="229"/>
      <c r="K17" s="94"/>
      <c r="L17" s="230"/>
      <c r="M17" s="230"/>
      <c r="N17" s="94"/>
      <c r="O17" s="230"/>
      <c r="P17" s="230"/>
      <c r="Q17" s="94"/>
      <c r="R17" s="230"/>
      <c r="S17" s="230"/>
      <c r="T17" s="94"/>
      <c r="U17" s="230"/>
      <c r="V17" s="230"/>
      <c r="W17" s="94"/>
      <c r="X17" s="230"/>
      <c r="Y17" s="230"/>
      <c r="Z17" s="94"/>
      <c r="AA17" s="230"/>
      <c r="AB17" s="230"/>
      <c r="AC17" s="94"/>
      <c r="AD17" s="230"/>
      <c r="AE17" s="230"/>
      <c r="AF17" s="185"/>
      <c r="AG17" s="229"/>
      <c r="AH17" s="229"/>
      <c r="AI17" s="185"/>
      <c r="AJ17" s="229"/>
      <c r="AK17" s="229"/>
      <c r="AL17" s="94">
        <f>E51+L52</f>
        <v>16</v>
      </c>
      <c r="AM17" s="94">
        <f t="shared" ref="AM17:AN17" si="56">F51+M52</f>
        <v>22.5</v>
      </c>
      <c r="AN17" s="94">
        <f t="shared" si="56"/>
        <v>21.5</v>
      </c>
      <c r="AO17" s="94">
        <f>E52+Z44</f>
        <v>1.2</v>
      </c>
      <c r="AP17" s="94">
        <f>F52+AA44</f>
        <v>1.6</v>
      </c>
      <c r="AQ17" s="94">
        <f t="shared" ref="AQ17" si="57">G52+AB44</f>
        <v>1.4</v>
      </c>
      <c r="AR17" s="94"/>
      <c r="AS17" s="230"/>
      <c r="AT17" s="230"/>
      <c r="AU17" s="94"/>
      <c r="AV17" s="230"/>
      <c r="AW17" s="230"/>
      <c r="AX17" s="94"/>
      <c r="AY17" s="230"/>
      <c r="AZ17" s="230"/>
      <c r="BA17" s="185"/>
      <c r="BB17" s="229"/>
      <c r="BC17" s="229"/>
      <c r="BD17" s="94"/>
      <c r="BE17" s="230"/>
      <c r="BF17" s="230"/>
      <c r="BG17" s="94"/>
      <c r="BH17" s="230"/>
      <c r="BI17" s="230"/>
      <c r="BJ17" s="191"/>
      <c r="BK17" s="229"/>
      <c r="BL17" s="229"/>
      <c r="BM17" s="185"/>
      <c r="BN17" s="229"/>
      <c r="BO17" s="229"/>
      <c r="BP17" s="185"/>
      <c r="BQ17" s="229"/>
      <c r="BR17" s="229"/>
      <c r="BS17" s="185"/>
      <c r="BT17" s="229"/>
      <c r="BU17" s="229"/>
      <c r="BV17" s="185"/>
      <c r="BW17" s="229"/>
      <c r="BX17" s="229"/>
      <c r="BY17" s="185"/>
      <c r="BZ17" s="229"/>
      <c r="CA17" s="229"/>
      <c r="CB17" s="213"/>
      <c r="CC17" s="213"/>
      <c r="CD17" s="213"/>
    </row>
    <row r="18" spans="1:82" ht="15" customHeight="1" x14ac:dyDescent="0.2">
      <c r="A18" s="190" t="s">
        <v>159</v>
      </c>
      <c r="B18" s="185"/>
      <c r="C18" s="229"/>
      <c r="D18" s="229"/>
      <c r="E18" s="186"/>
      <c r="F18" s="229"/>
      <c r="G18" s="230"/>
      <c r="H18" s="94"/>
      <c r="I18" s="229"/>
      <c r="J18" s="229"/>
      <c r="K18" s="185"/>
      <c r="L18" s="229"/>
      <c r="M18" s="229"/>
      <c r="N18" s="185"/>
      <c r="O18" s="229"/>
      <c r="P18" s="229"/>
      <c r="Q18" s="185"/>
      <c r="R18" s="229"/>
      <c r="S18" s="229"/>
      <c r="T18" s="185"/>
      <c r="U18" s="229"/>
      <c r="V18" s="229"/>
      <c r="W18" s="185"/>
      <c r="X18" s="229"/>
      <c r="Y18" s="229"/>
      <c r="Z18" s="185"/>
      <c r="AA18" s="229"/>
      <c r="AB18" s="229"/>
      <c r="AC18" s="185"/>
      <c r="AD18" s="229"/>
      <c r="AE18" s="229"/>
      <c r="AF18" s="185"/>
      <c r="AG18" s="229"/>
      <c r="AH18" s="229"/>
      <c r="AI18" s="185"/>
      <c r="AJ18" s="229"/>
      <c r="AK18" s="229"/>
      <c r="AL18" s="185"/>
      <c r="AM18" s="229"/>
      <c r="AN18" s="229"/>
      <c r="AO18" s="94">
        <f>E53</f>
        <v>12.1</v>
      </c>
      <c r="AP18" s="94">
        <f>F53</f>
        <v>24.4</v>
      </c>
      <c r="AQ18" s="94">
        <f t="shared" ref="AQ18" si="58">G53</f>
        <v>25.1</v>
      </c>
      <c r="AR18" s="94">
        <f>E54</f>
        <v>15.4</v>
      </c>
      <c r="AS18" s="94">
        <f t="shared" ref="AS18:AT18" si="59">F54</f>
        <v>14.9</v>
      </c>
      <c r="AT18" s="94">
        <f t="shared" si="59"/>
        <v>11.3</v>
      </c>
      <c r="AU18" s="94">
        <f>E55</f>
        <v>12</v>
      </c>
      <c r="AV18" s="94">
        <f t="shared" ref="AV18:AW18" si="60">F55</f>
        <v>14</v>
      </c>
      <c r="AW18" s="94">
        <f t="shared" si="60"/>
        <v>13.8</v>
      </c>
      <c r="AX18" s="185"/>
      <c r="AY18" s="229"/>
      <c r="AZ18" s="229"/>
      <c r="BA18" s="94"/>
      <c r="BB18" s="230"/>
      <c r="BC18" s="230"/>
      <c r="BD18" s="94"/>
      <c r="BE18" s="230"/>
      <c r="BF18" s="230"/>
      <c r="BG18" s="185"/>
      <c r="BH18" s="229"/>
      <c r="BI18" s="229"/>
      <c r="BJ18" s="191"/>
      <c r="BK18" s="229"/>
      <c r="BL18" s="229"/>
      <c r="BM18" s="185"/>
      <c r="BN18" s="229"/>
      <c r="BO18" s="229"/>
      <c r="BP18" s="185"/>
      <c r="BQ18" s="229"/>
      <c r="BR18" s="229"/>
      <c r="BS18" s="185"/>
      <c r="BT18" s="229"/>
      <c r="BU18" s="229"/>
      <c r="BV18" s="185"/>
      <c r="BW18" s="229"/>
      <c r="BX18" s="229"/>
      <c r="BY18" s="185"/>
      <c r="BZ18" s="229"/>
      <c r="CA18" s="229"/>
      <c r="CB18" s="213"/>
      <c r="CC18" s="213"/>
      <c r="CD18" s="213"/>
    </row>
    <row r="19" spans="1:82" ht="15" customHeight="1" x14ac:dyDescent="0.2">
      <c r="A19" s="190" t="s">
        <v>160</v>
      </c>
      <c r="B19" s="185"/>
      <c r="C19" s="229"/>
      <c r="D19" s="229"/>
      <c r="E19" s="185"/>
      <c r="F19" s="229"/>
      <c r="G19" s="229"/>
      <c r="H19" s="185"/>
      <c r="I19" s="229"/>
      <c r="J19" s="229"/>
      <c r="K19" s="94"/>
      <c r="L19" s="229"/>
      <c r="M19" s="229"/>
      <c r="N19" s="185"/>
      <c r="O19" s="229"/>
      <c r="P19" s="229"/>
      <c r="Q19" s="185"/>
      <c r="R19" s="229"/>
      <c r="S19" s="229"/>
      <c r="T19" s="185"/>
      <c r="U19" s="229"/>
      <c r="V19" s="229"/>
      <c r="W19" s="185"/>
      <c r="X19" s="229"/>
      <c r="Y19" s="229"/>
      <c r="Z19" s="185"/>
      <c r="AA19" s="229"/>
      <c r="AB19" s="229"/>
      <c r="AC19" s="185"/>
      <c r="AD19" s="229"/>
      <c r="AE19" s="229"/>
      <c r="AF19" s="94"/>
      <c r="AG19" s="229"/>
      <c r="AH19" s="229"/>
      <c r="AI19" s="185"/>
      <c r="AJ19" s="229"/>
      <c r="AK19" s="229"/>
      <c r="AL19" s="185"/>
      <c r="AM19" s="229"/>
      <c r="AN19" s="229"/>
      <c r="AO19" s="185"/>
      <c r="AP19" s="229"/>
      <c r="AQ19" s="229"/>
      <c r="AR19" s="185"/>
      <c r="AS19" s="229"/>
      <c r="AT19" s="229"/>
      <c r="AU19" s="94">
        <f>L53</f>
        <v>5.8</v>
      </c>
      <c r="AV19" s="94">
        <f t="shared" ref="AV19:AW19" si="61">M53</f>
        <v>7.2</v>
      </c>
      <c r="AW19" s="94">
        <f t="shared" si="61"/>
        <v>7.4</v>
      </c>
      <c r="AX19" s="94">
        <f>L54</f>
        <v>11.9</v>
      </c>
      <c r="AY19" s="94">
        <f t="shared" ref="AY19:AZ19" si="62">M54</f>
        <v>15.5</v>
      </c>
      <c r="AZ19" s="94">
        <f t="shared" si="62"/>
        <v>19</v>
      </c>
      <c r="BA19" s="94">
        <f>E56</f>
        <v>6.9</v>
      </c>
      <c r="BB19" s="94">
        <f t="shared" ref="BB19:BC19" si="63">F56</f>
        <v>4.3</v>
      </c>
      <c r="BC19" s="94">
        <f t="shared" si="63"/>
        <v>2.2999999999999998</v>
      </c>
      <c r="BD19" s="94"/>
      <c r="BE19" s="230"/>
      <c r="BF19" s="230"/>
      <c r="BG19" s="94"/>
      <c r="BH19" s="229"/>
      <c r="BI19" s="229"/>
      <c r="BJ19" s="191"/>
      <c r="BK19" s="229"/>
      <c r="BL19" s="229"/>
      <c r="BM19" s="185"/>
      <c r="BN19" s="229"/>
      <c r="BO19" s="229"/>
      <c r="BP19" s="185"/>
      <c r="BQ19" s="229"/>
      <c r="BR19" s="229"/>
      <c r="BS19" s="185"/>
      <c r="BT19" s="229"/>
      <c r="BU19" s="229"/>
      <c r="BV19" s="185"/>
      <c r="BW19" s="229"/>
      <c r="BX19" s="229"/>
      <c r="BY19" s="185"/>
      <c r="BZ19" s="229"/>
      <c r="CA19" s="229"/>
      <c r="CB19" s="213"/>
      <c r="CC19" s="213"/>
      <c r="CD19" s="213"/>
    </row>
    <row r="20" spans="1:82" ht="15" customHeight="1" x14ac:dyDescent="0.2">
      <c r="A20" s="190" t="s">
        <v>161</v>
      </c>
      <c r="B20" s="185"/>
      <c r="C20" s="229"/>
      <c r="D20" s="229"/>
      <c r="E20" s="185"/>
      <c r="F20" s="229"/>
      <c r="G20" s="229"/>
      <c r="H20" s="185"/>
      <c r="I20" s="229"/>
      <c r="J20" s="229"/>
      <c r="K20" s="185"/>
      <c r="L20" s="229"/>
      <c r="M20" s="229"/>
      <c r="N20" s="185"/>
      <c r="O20" s="229"/>
      <c r="P20" s="229"/>
      <c r="Q20" s="185"/>
      <c r="R20" s="229"/>
      <c r="S20" s="229"/>
      <c r="T20" s="185"/>
      <c r="U20" s="229"/>
      <c r="V20" s="229"/>
      <c r="W20" s="185"/>
      <c r="X20" s="229"/>
      <c r="Y20" s="229"/>
      <c r="Z20" s="185"/>
      <c r="AA20" s="229"/>
      <c r="AB20" s="229"/>
      <c r="AC20" s="185"/>
      <c r="AD20" s="229"/>
      <c r="AE20" s="229"/>
      <c r="AF20" s="185"/>
      <c r="AG20" s="229"/>
      <c r="AH20" s="229"/>
      <c r="AI20" s="185"/>
      <c r="AJ20" s="229"/>
      <c r="AK20" s="229"/>
      <c r="AL20" s="185"/>
      <c r="AM20" s="229"/>
      <c r="AN20" s="229"/>
      <c r="AO20" s="185"/>
      <c r="AP20" s="229"/>
      <c r="AQ20" s="229"/>
      <c r="AR20" s="185"/>
      <c r="AS20" s="229"/>
      <c r="AT20" s="229"/>
      <c r="AU20" s="185"/>
      <c r="AV20" s="229"/>
      <c r="AW20" s="229"/>
      <c r="AX20" s="185"/>
      <c r="AY20" s="229"/>
      <c r="AZ20" s="229"/>
      <c r="BA20" s="94">
        <f>E57</f>
        <v>13.6</v>
      </c>
      <c r="BB20" s="94">
        <f t="shared" ref="BB20:BC20" si="64">F57</f>
        <v>17</v>
      </c>
      <c r="BC20" s="94">
        <f t="shared" si="64"/>
        <v>13.6</v>
      </c>
      <c r="BD20" s="94">
        <f>L55+S40</f>
        <v>19</v>
      </c>
      <c r="BE20" s="94">
        <f t="shared" ref="BE20:BF20" si="65">M55+T40</f>
        <v>22.3</v>
      </c>
      <c r="BF20" s="94">
        <f t="shared" si="65"/>
        <v>22.8</v>
      </c>
      <c r="BG20" s="160"/>
      <c r="BH20" s="234"/>
      <c r="BI20" s="234"/>
      <c r="BJ20" s="185"/>
      <c r="BK20" s="229"/>
      <c r="BL20" s="229"/>
      <c r="BM20" s="185"/>
      <c r="BN20" s="229"/>
      <c r="BO20" s="229"/>
      <c r="BP20" s="185"/>
      <c r="BQ20" s="229"/>
      <c r="BR20" s="229"/>
      <c r="BS20" s="185"/>
      <c r="BT20" s="229"/>
      <c r="BU20" s="229"/>
      <c r="BV20" s="185"/>
      <c r="BW20" s="229"/>
      <c r="BX20" s="229"/>
      <c r="BY20" s="185"/>
      <c r="BZ20" s="229"/>
      <c r="CA20" s="229"/>
      <c r="CB20" s="213"/>
      <c r="CC20" s="213"/>
      <c r="CD20" s="213"/>
    </row>
    <row r="21" spans="1:82" ht="15" customHeight="1" x14ac:dyDescent="0.2">
      <c r="A21" s="190" t="s">
        <v>162</v>
      </c>
      <c r="B21" s="185"/>
      <c r="C21" s="229"/>
      <c r="D21" s="229"/>
      <c r="E21" s="185"/>
      <c r="F21" s="229"/>
      <c r="G21" s="229"/>
      <c r="H21" s="185"/>
      <c r="I21" s="229"/>
      <c r="J21" s="229"/>
      <c r="K21" s="185"/>
      <c r="L21" s="229"/>
      <c r="M21" s="229"/>
      <c r="N21" s="185"/>
      <c r="O21" s="229"/>
      <c r="P21" s="229"/>
      <c r="Q21" s="185"/>
      <c r="R21" s="229"/>
      <c r="S21" s="229"/>
      <c r="T21" s="185"/>
      <c r="U21" s="229"/>
      <c r="V21" s="229"/>
      <c r="W21" s="185"/>
      <c r="X21" s="229"/>
      <c r="Y21" s="229"/>
      <c r="Z21" s="185"/>
      <c r="AA21" s="229"/>
      <c r="AB21" s="229"/>
      <c r="AC21" s="185"/>
      <c r="AD21" s="229"/>
      <c r="AE21" s="229"/>
      <c r="AF21" s="185"/>
      <c r="AG21" s="229"/>
      <c r="AH21" s="229"/>
      <c r="AI21" s="185"/>
      <c r="AJ21" s="229"/>
      <c r="AK21" s="229"/>
      <c r="AL21" s="185"/>
      <c r="AM21" s="229"/>
      <c r="AN21" s="229"/>
      <c r="AO21" s="185"/>
      <c r="AP21" s="229"/>
      <c r="AQ21" s="229"/>
      <c r="AR21" s="185"/>
      <c r="AS21" s="229"/>
      <c r="AT21" s="229"/>
      <c r="AU21" s="185"/>
      <c r="AV21" s="229"/>
      <c r="AW21" s="229"/>
      <c r="AX21" s="185"/>
      <c r="AY21" s="229"/>
      <c r="AZ21" s="229"/>
      <c r="BA21" s="185"/>
      <c r="BB21" s="229"/>
      <c r="BC21" s="229"/>
      <c r="BD21" s="94"/>
      <c r="BE21" s="230"/>
      <c r="BF21" s="230"/>
      <c r="BG21" s="94">
        <f>E58</f>
        <v>3.8</v>
      </c>
      <c r="BH21" s="94">
        <f t="shared" ref="BH21:BI21" si="66">F58</f>
        <v>5.2</v>
      </c>
      <c r="BI21" s="94">
        <f t="shared" si="66"/>
        <v>4.9000000000000004</v>
      </c>
      <c r="BJ21" s="202"/>
      <c r="BK21" s="233"/>
      <c r="BL21" s="233"/>
      <c r="BM21" s="94"/>
      <c r="BN21" s="229"/>
      <c r="BO21" s="229"/>
      <c r="BP21" s="185"/>
      <c r="BQ21" s="229"/>
      <c r="BR21" s="229"/>
      <c r="BS21" s="185"/>
      <c r="BT21" s="229"/>
      <c r="BU21" s="229"/>
      <c r="BV21" s="185"/>
      <c r="BW21" s="229"/>
      <c r="BX21" s="229"/>
      <c r="BY21" s="185"/>
      <c r="BZ21" s="229"/>
      <c r="CA21" s="229"/>
      <c r="CB21" s="213"/>
      <c r="CC21" s="213"/>
      <c r="CD21" s="213"/>
    </row>
    <row r="22" spans="1:82" ht="15" customHeight="1" x14ac:dyDescent="0.2">
      <c r="A22" s="190" t="s">
        <v>163</v>
      </c>
      <c r="B22" s="185"/>
      <c r="C22" s="229"/>
      <c r="D22" s="229"/>
      <c r="E22" s="185"/>
      <c r="F22" s="229"/>
      <c r="G22" s="229"/>
      <c r="H22" s="185"/>
      <c r="I22" s="229"/>
      <c r="J22" s="229"/>
      <c r="K22" s="185"/>
      <c r="L22" s="229"/>
      <c r="M22" s="229"/>
      <c r="N22" s="185"/>
      <c r="O22" s="229"/>
      <c r="P22" s="229"/>
      <c r="Q22" s="185"/>
      <c r="R22" s="229"/>
      <c r="S22" s="229"/>
      <c r="T22" s="185"/>
      <c r="U22" s="229"/>
      <c r="V22" s="229"/>
      <c r="W22" s="185"/>
      <c r="X22" s="229"/>
      <c r="Y22" s="229"/>
      <c r="Z22" s="185"/>
      <c r="AA22" s="229"/>
      <c r="AB22" s="229"/>
      <c r="AC22" s="185"/>
      <c r="AD22" s="229"/>
      <c r="AE22" s="229"/>
      <c r="AF22" s="185"/>
      <c r="AG22" s="229"/>
      <c r="AH22" s="229"/>
      <c r="AI22" s="185"/>
      <c r="AJ22" s="229"/>
      <c r="AK22" s="229"/>
      <c r="AL22" s="185"/>
      <c r="AM22" s="229"/>
      <c r="AN22" s="229"/>
      <c r="AO22" s="185"/>
      <c r="AP22" s="229"/>
      <c r="AQ22" s="229"/>
      <c r="AR22" s="185"/>
      <c r="AS22" s="229"/>
      <c r="AT22" s="229"/>
      <c r="AU22" s="185"/>
      <c r="AV22" s="229"/>
      <c r="AW22" s="229"/>
      <c r="AX22" s="185"/>
      <c r="AY22" s="229"/>
      <c r="AZ22" s="229"/>
      <c r="BA22" s="185"/>
      <c r="BB22" s="229"/>
      <c r="BC22" s="229"/>
      <c r="BD22" s="185"/>
      <c r="BE22" s="229"/>
      <c r="BF22" s="229"/>
      <c r="BG22" s="94"/>
      <c r="BH22" s="230"/>
      <c r="BI22" s="230"/>
      <c r="BJ22" s="202"/>
      <c r="BK22" s="233"/>
      <c r="BL22" s="233"/>
      <c r="BM22" s="94"/>
      <c r="BN22" s="230"/>
      <c r="BO22" s="230"/>
      <c r="BP22" s="185"/>
      <c r="BQ22" s="229"/>
      <c r="BR22" s="229"/>
      <c r="BS22" s="185"/>
      <c r="BT22" s="229"/>
      <c r="BU22" s="229"/>
      <c r="BV22" s="185"/>
      <c r="BW22" s="229"/>
      <c r="BX22" s="229"/>
      <c r="BY22" s="185"/>
      <c r="BZ22" s="229"/>
      <c r="CA22" s="229"/>
      <c r="CB22" s="213"/>
      <c r="CC22" s="213"/>
      <c r="CD22" s="213"/>
    </row>
    <row r="23" spans="1:82" ht="15" customHeight="1" x14ac:dyDescent="0.2">
      <c r="A23" s="190" t="s">
        <v>164</v>
      </c>
      <c r="B23" s="185"/>
      <c r="C23" s="229"/>
      <c r="D23" s="229"/>
      <c r="E23" s="185"/>
      <c r="F23" s="229"/>
      <c r="G23" s="229"/>
      <c r="H23" s="185"/>
      <c r="I23" s="229"/>
      <c r="J23" s="229"/>
      <c r="K23" s="185"/>
      <c r="L23" s="229"/>
      <c r="M23" s="229"/>
      <c r="N23" s="185"/>
      <c r="O23" s="229"/>
      <c r="P23" s="229"/>
      <c r="Q23" s="185"/>
      <c r="R23" s="229"/>
      <c r="S23" s="229"/>
      <c r="T23" s="185"/>
      <c r="U23" s="229"/>
      <c r="V23" s="229"/>
      <c r="W23" s="185"/>
      <c r="X23" s="229"/>
      <c r="Y23" s="229"/>
      <c r="Z23" s="185"/>
      <c r="AA23" s="229"/>
      <c r="AB23" s="229"/>
      <c r="AC23" s="185"/>
      <c r="AD23" s="229"/>
      <c r="AE23" s="229"/>
      <c r="AF23" s="185"/>
      <c r="AG23" s="229"/>
      <c r="AH23" s="229"/>
      <c r="AI23" s="185"/>
      <c r="AJ23" s="229"/>
      <c r="AK23" s="229"/>
      <c r="AL23" s="185"/>
      <c r="AM23" s="229"/>
      <c r="AN23" s="229"/>
      <c r="AO23" s="185"/>
      <c r="AP23" s="229"/>
      <c r="AQ23" s="229"/>
      <c r="AR23" s="185"/>
      <c r="AS23" s="229"/>
      <c r="AT23" s="229"/>
      <c r="AU23" s="185"/>
      <c r="AV23" s="229"/>
      <c r="AW23" s="229"/>
      <c r="AX23" s="185"/>
      <c r="AY23" s="229"/>
      <c r="AZ23" s="229"/>
      <c r="BA23" s="185"/>
      <c r="BB23" s="229"/>
      <c r="BC23" s="229"/>
      <c r="BD23" s="94"/>
      <c r="BE23" s="229"/>
      <c r="BF23" s="229"/>
      <c r="BG23" s="94"/>
      <c r="BH23" s="230"/>
      <c r="BI23" s="230"/>
      <c r="BJ23" s="191"/>
      <c r="BK23" s="229"/>
      <c r="BL23" s="229"/>
      <c r="BM23" s="185"/>
      <c r="BN23" s="229"/>
      <c r="BO23" s="229"/>
      <c r="BP23" s="94"/>
      <c r="BQ23" s="230"/>
      <c r="BR23" s="230"/>
      <c r="BS23" s="94"/>
      <c r="BT23" s="230"/>
      <c r="BU23" s="230"/>
      <c r="BV23" s="94"/>
      <c r="BW23" s="230"/>
      <c r="BX23" s="230"/>
      <c r="BY23" s="94"/>
      <c r="BZ23" s="230"/>
      <c r="CA23" s="230"/>
      <c r="CB23" s="213"/>
      <c r="CC23" s="213"/>
      <c r="CD23" s="213"/>
    </row>
    <row r="24" spans="1:82" ht="15" customHeight="1" x14ac:dyDescent="0.2">
      <c r="A24" s="190" t="s">
        <v>165</v>
      </c>
      <c r="B24" s="94"/>
      <c r="C24" s="229"/>
      <c r="D24" s="229"/>
      <c r="E24" s="185"/>
      <c r="F24" s="229"/>
      <c r="G24" s="229"/>
      <c r="H24" s="185"/>
      <c r="I24" s="229"/>
      <c r="J24" s="229"/>
      <c r="K24" s="94"/>
      <c r="L24" s="229"/>
      <c r="M24" s="229"/>
      <c r="N24" s="185"/>
      <c r="O24" s="229"/>
      <c r="P24" s="229"/>
      <c r="Q24" s="185"/>
      <c r="R24" s="229"/>
      <c r="S24" s="229"/>
      <c r="T24" s="185"/>
      <c r="U24" s="229"/>
      <c r="V24" s="229"/>
      <c r="W24" s="185"/>
      <c r="X24" s="229"/>
      <c r="Y24" s="229"/>
      <c r="Z24" s="185"/>
      <c r="AA24" s="229"/>
      <c r="AB24" s="229"/>
      <c r="AC24" s="185"/>
      <c r="AD24" s="229"/>
      <c r="AE24" s="229"/>
      <c r="AF24" s="185"/>
      <c r="AG24" s="229"/>
      <c r="AH24" s="229"/>
      <c r="AI24" s="185"/>
      <c r="AJ24" s="229"/>
      <c r="AK24" s="229"/>
      <c r="AL24" s="185"/>
      <c r="AM24" s="229"/>
      <c r="AN24" s="229"/>
      <c r="AO24" s="185"/>
      <c r="AP24" s="229"/>
      <c r="AQ24" s="229"/>
      <c r="AR24" s="185"/>
      <c r="AS24" s="229"/>
      <c r="AT24" s="229"/>
      <c r="AU24" s="185"/>
      <c r="AV24" s="229"/>
      <c r="AW24" s="229"/>
      <c r="AX24" s="185"/>
      <c r="AY24" s="229"/>
      <c r="AZ24" s="229"/>
      <c r="BA24" s="94"/>
      <c r="BB24" s="229"/>
      <c r="BC24" s="229"/>
      <c r="BD24" s="94"/>
      <c r="BE24" s="229"/>
      <c r="BF24" s="229"/>
      <c r="BG24" s="94">
        <f>E59</f>
        <v>8.9</v>
      </c>
      <c r="BH24" s="94">
        <f t="shared" ref="BH24:BI24" si="67">F59</f>
        <v>12.1</v>
      </c>
      <c r="BI24" s="94">
        <f t="shared" si="67"/>
        <v>12.5</v>
      </c>
      <c r="BJ24" s="202">
        <f>L56</f>
        <v>17.7</v>
      </c>
      <c r="BK24" s="202">
        <f t="shared" ref="BK24:BL24" si="68">M56</f>
        <v>20.399999999999999</v>
      </c>
      <c r="BL24" s="202">
        <f t="shared" si="68"/>
        <v>20</v>
      </c>
      <c r="BM24" s="185"/>
      <c r="BN24" s="229"/>
      <c r="BO24" s="229"/>
      <c r="BP24" s="94"/>
      <c r="BQ24" s="230"/>
      <c r="BR24" s="230"/>
      <c r="BS24" s="94"/>
      <c r="BT24" s="230"/>
      <c r="BU24" s="230"/>
      <c r="BV24" s="94"/>
      <c r="BW24" s="230"/>
      <c r="BX24" s="230"/>
      <c r="BY24" s="94"/>
      <c r="BZ24" s="230"/>
      <c r="CA24" s="230"/>
      <c r="CB24" s="214"/>
      <c r="CC24" s="213"/>
      <c r="CD24" s="213"/>
    </row>
    <row r="25" spans="1:82" ht="15" customHeight="1" x14ac:dyDescent="0.2">
      <c r="A25" s="190" t="s">
        <v>166</v>
      </c>
      <c r="B25" s="185"/>
      <c r="C25" s="229"/>
      <c r="D25" s="229"/>
      <c r="E25" s="185"/>
      <c r="F25" s="229"/>
      <c r="G25" s="229"/>
      <c r="H25" s="185"/>
      <c r="I25" s="229"/>
      <c r="J25" s="229"/>
      <c r="K25" s="185"/>
      <c r="L25" s="229"/>
      <c r="M25" s="229"/>
      <c r="N25" s="185"/>
      <c r="O25" s="229"/>
      <c r="P25" s="229"/>
      <c r="Q25" s="185"/>
      <c r="R25" s="229"/>
      <c r="S25" s="229"/>
      <c r="T25" s="185"/>
      <c r="U25" s="229"/>
      <c r="V25" s="229"/>
      <c r="W25" s="185"/>
      <c r="X25" s="229"/>
      <c r="Y25" s="229"/>
      <c r="Z25" s="185"/>
      <c r="AA25" s="229"/>
      <c r="AB25" s="229"/>
      <c r="AC25" s="185"/>
      <c r="AD25" s="229"/>
      <c r="AE25" s="229"/>
      <c r="AF25" s="185"/>
      <c r="AG25" s="229"/>
      <c r="AH25" s="229"/>
      <c r="AI25" s="185"/>
      <c r="AJ25" s="229"/>
      <c r="AK25" s="229"/>
      <c r="AL25" s="185"/>
      <c r="AM25" s="229"/>
      <c r="AN25" s="229"/>
      <c r="AO25" s="185"/>
      <c r="AP25" s="229"/>
      <c r="AQ25" s="229"/>
      <c r="AR25" s="185"/>
      <c r="AS25" s="229"/>
      <c r="AT25" s="229"/>
      <c r="AU25" s="185"/>
      <c r="AV25" s="229"/>
      <c r="AW25" s="229"/>
      <c r="AX25" s="185"/>
      <c r="AY25" s="229"/>
      <c r="AZ25" s="229"/>
      <c r="BA25" s="185"/>
      <c r="BB25" s="229"/>
      <c r="BC25" s="229"/>
      <c r="BD25" s="185"/>
      <c r="BE25" s="229"/>
      <c r="BF25" s="229"/>
      <c r="BG25" s="185"/>
      <c r="BH25" s="229"/>
      <c r="BI25" s="229"/>
      <c r="BJ25" s="191"/>
      <c r="BK25" s="229"/>
      <c r="BL25" s="229"/>
      <c r="BM25" s="94">
        <f>Z45</f>
        <v>8</v>
      </c>
      <c r="BN25" s="94">
        <f t="shared" ref="BN25:BO25" si="69">AA45</f>
        <v>9.1</v>
      </c>
      <c r="BO25" s="94">
        <f t="shared" si="69"/>
        <v>5.9</v>
      </c>
      <c r="BP25" s="94"/>
      <c r="BQ25" s="230"/>
      <c r="BR25" s="230"/>
      <c r="BS25" s="94"/>
      <c r="BT25" s="230"/>
      <c r="BU25" s="230"/>
      <c r="BV25" s="94"/>
      <c r="BW25" s="230"/>
      <c r="BX25" s="230"/>
      <c r="BY25" s="94"/>
      <c r="BZ25" s="230"/>
      <c r="CA25" s="230"/>
      <c r="CB25" s="214"/>
      <c r="CC25" s="214"/>
      <c r="CD25" s="214"/>
    </row>
    <row r="26" spans="1:82" ht="15" customHeight="1" x14ac:dyDescent="0.2">
      <c r="A26" s="190" t="s">
        <v>167</v>
      </c>
      <c r="B26" s="185"/>
      <c r="C26" s="229"/>
      <c r="D26" s="229"/>
      <c r="E26" s="185"/>
      <c r="F26" s="229"/>
      <c r="G26" s="229"/>
      <c r="H26" s="185"/>
      <c r="I26" s="229"/>
      <c r="J26" s="229"/>
      <c r="K26" s="185"/>
      <c r="L26" s="229"/>
      <c r="M26" s="229"/>
      <c r="N26" s="185"/>
      <c r="O26" s="229"/>
      <c r="P26" s="229"/>
      <c r="Q26" s="185"/>
      <c r="R26" s="229"/>
      <c r="S26" s="229"/>
      <c r="T26" s="185"/>
      <c r="U26" s="229"/>
      <c r="V26" s="229"/>
      <c r="W26" s="185"/>
      <c r="X26" s="229"/>
      <c r="Y26" s="229"/>
      <c r="Z26" s="185"/>
      <c r="AA26" s="229"/>
      <c r="AB26" s="229"/>
      <c r="AC26" s="185"/>
      <c r="AD26" s="229"/>
      <c r="AE26" s="229"/>
      <c r="AF26" s="185"/>
      <c r="AG26" s="229"/>
      <c r="AH26" s="229"/>
      <c r="AI26" s="185"/>
      <c r="AJ26" s="229"/>
      <c r="AK26" s="229"/>
      <c r="AL26" s="185"/>
      <c r="AM26" s="229"/>
      <c r="AN26" s="229"/>
      <c r="AO26" s="185"/>
      <c r="AP26" s="229"/>
      <c r="AQ26" s="229"/>
      <c r="AR26" s="185"/>
      <c r="AS26" s="229"/>
      <c r="AT26" s="229"/>
      <c r="AU26" s="185"/>
      <c r="AV26" s="229"/>
      <c r="AW26" s="229"/>
      <c r="AX26" s="185"/>
      <c r="AY26" s="229"/>
      <c r="AZ26" s="229"/>
      <c r="BA26" s="185"/>
      <c r="BB26" s="229"/>
      <c r="BC26" s="229"/>
      <c r="BD26" s="185"/>
      <c r="BE26" s="229"/>
      <c r="BF26" s="229"/>
      <c r="BG26" s="185"/>
      <c r="BH26" s="229"/>
      <c r="BI26" s="229"/>
      <c r="BJ26" s="191"/>
      <c r="BK26" s="229"/>
      <c r="BL26" s="229"/>
      <c r="BM26" s="94">
        <f>L57</f>
        <v>12.4</v>
      </c>
      <c r="BN26" s="94">
        <f t="shared" ref="BN26:BO26" si="70">M57</f>
        <v>16.600000000000001</v>
      </c>
      <c r="BO26" s="94">
        <f t="shared" si="70"/>
        <v>17.5</v>
      </c>
      <c r="BP26" s="94">
        <f>L58</f>
        <v>18.899999999999999</v>
      </c>
      <c r="BQ26" s="94">
        <f t="shared" ref="BQ26:BR26" si="71">M58</f>
        <v>24.4</v>
      </c>
      <c r="BR26" s="94">
        <f t="shared" si="71"/>
        <v>25.5</v>
      </c>
      <c r="BS26" s="94">
        <f>E60</f>
        <v>10.7</v>
      </c>
      <c r="BT26" s="94">
        <f t="shared" ref="BT26:BU26" si="72">F60</f>
        <v>12.9</v>
      </c>
      <c r="BU26" s="94">
        <f t="shared" si="72"/>
        <v>12.8</v>
      </c>
      <c r="BV26" s="185"/>
      <c r="BW26" s="229"/>
      <c r="BX26" s="229"/>
      <c r="BY26" s="94"/>
      <c r="BZ26" s="230"/>
      <c r="CA26" s="230"/>
      <c r="CB26" s="214"/>
      <c r="CC26" s="214"/>
      <c r="CD26" s="214"/>
    </row>
    <row r="27" spans="1:82" ht="15" customHeight="1" x14ac:dyDescent="0.2">
      <c r="A27" s="190" t="s">
        <v>208</v>
      </c>
      <c r="B27" s="185"/>
      <c r="C27" s="229"/>
      <c r="D27" s="229"/>
      <c r="E27" s="185"/>
      <c r="F27" s="229"/>
      <c r="G27" s="229"/>
      <c r="H27" s="185"/>
      <c r="I27" s="229"/>
      <c r="J27" s="229"/>
      <c r="K27" s="185"/>
      <c r="L27" s="229"/>
      <c r="M27" s="229"/>
      <c r="N27" s="185"/>
      <c r="O27" s="229"/>
      <c r="P27" s="229"/>
      <c r="Q27" s="185"/>
      <c r="R27" s="229"/>
      <c r="S27" s="229"/>
      <c r="T27" s="185"/>
      <c r="U27" s="229"/>
      <c r="V27" s="229"/>
      <c r="W27" s="185"/>
      <c r="X27" s="229"/>
      <c r="Y27" s="229"/>
      <c r="Z27" s="185"/>
      <c r="AA27" s="229"/>
      <c r="AB27" s="229"/>
      <c r="AC27" s="185"/>
      <c r="AD27" s="229"/>
      <c r="AE27" s="229"/>
      <c r="AF27" s="185"/>
      <c r="AG27" s="229"/>
      <c r="AH27" s="229"/>
      <c r="AI27" s="185"/>
      <c r="AJ27" s="229"/>
      <c r="AK27" s="229"/>
      <c r="AL27" s="185"/>
      <c r="AM27" s="229"/>
      <c r="AN27" s="229"/>
      <c r="AO27" s="185"/>
      <c r="AP27" s="229"/>
      <c r="AQ27" s="229"/>
      <c r="AR27" s="185"/>
      <c r="AS27" s="229"/>
      <c r="AT27" s="229"/>
      <c r="AU27" s="185"/>
      <c r="AV27" s="229"/>
      <c r="AW27" s="229"/>
      <c r="AX27" s="185"/>
      <c r="AY27" s="229"/>
      <c r="AZ27" s="229"/>
      <c r="BA27" s="185"/>
      <c r="BB27" s="229"/>
      <c r="BC27" s="229"/>
      <c r="BD27" s="185"/>
      <c r="BE27" s="229"/>
      <c r="BF27" s="229"/>
      <c r="BG27" s="185"/>
      <c r="BH27" s="229"/>
      <c r="BI27" s="229"/>
      <c r="BJ27" s="191"/>
      <c r="BK27" s="229"/>
      <c r="BL27" s="229"/>
      <c r="BM27" s="185"/>
      <c r="BN27" s="229"/>
      <c r="BO27" s="229"/>
      <c r="BP27" s="94"/>
      <c r="BQ27" s="230"/>
      <c r="BR27" s="230"/>
      <c r="BS27" s="94">
        <f>L59</f>
        <v>4.7</v>
      </c>
      <c r="BT27" s="94">
        <f t="shared" ref="BT27:BU27" si="73">M59</f>
        <v>5.6</v>
      </c>
      <c r="BU27" s="94">
        <f t="shared" si="73"/>
        <v>5.6</v>
      </c>
      <c r="BV27" s="94"/>
      <c r="BW27" s="230"/>
      <c r="BX27" s="230"/>
      <c r="BY27" s="94"/>
      <c r="BZ27" s="230"/>
      <c r="CA27" s="230"/>
      <c r="CB27" s="214"/>
      <c r="CC27" s="214"/>
      <c r="CD27" s="214"/>
    </row>
    <row r="28" spans="1:82" ht="15" customHeight="1" x14ac:dyDescent="0.2">
      <c r="A28" s="205" t="s">
        <v>449</v>
      </c>
      <c r="B28" s="204"/>
      <c r="C28" s="229"/>
      <c r="D28" s="229"/>
      <c r="E28" s="204"/>
      <c r="F28" s="229"/>
      <c r="G28" s="229"/>
      <c r="H28" s="204"/>
      <c r="I28" s="229"/>
      <c r="J28" s="229"/>
      <c r="K28" s="204"/>
      <c r="L28" s="229"/>
      <c r="M28" s="229"/>
      <c r="N28" s="204"/>
      <c r="O28" s="229"/>
      <c r="P28" s="229"/>
      <c r="Q28" s="204"/>
      <c r="R28" s="229"/>
      <c r="S28" s="229"/>
      <c r="T28" s="204"/>
      <c r="U28" s="229"/>
      <c r="V28" s="229"/>
      <c r="W28" s="204"/>
      <c r="X28" s="229"/>
      <c r="Y28" s="229"/>
      <c r="Z28" s="204"/>
      <c r="AA28" s="229"/>
      <c r="AB28" s="229"/>
      <c r="AC28" s="204"/>
      <c r="AD28" s="229"/>
      <c r="AE28" s="229"/>
      <c r="AF28" s="204"/>
      <c r="AG28" s="229"/>
      <c r="AH28" s="229"/>
      <c r="AI28" s="204"/>
      <c r="AJ28" s="229"/>
      <c r="AK28" s="229"/>
      <c r="AL28" s="204"/>
      <c r="AM28" s="229"/>
      <c r="AN28" s="229"/>
      <c r="AO28" s="204"/>
      <c r="AP28" s="229"/>
      <c r="AQ28" s="229"/>
      <c r="AR28" s="204"/>
      <c r="AS28" s="229"/>
      <c r="AT28" s="229"/>
      <c r="AU28" s="204"/>
      <c r="AV28" s="229"/>
      <c r="AW28" s="229"/>
      <c r="AX28" s="204"/>
      <c r="AY28" s="229"/>
      <c r="AZ28" s="229"/>
      <c r="BA28" s="204"/>
      <c r="BB28" s="229"/>
      <c r="BC28" s="229"/>
      <c r="BD28" s="204"/>
      <c r="BE28" s="229"/>
      <c r="BF28" s="229"/>
      <c r="BG28" s="204"/>
      <c r="BH28" s="229"/>
      <c r="BI28" s="229"/>
      <c r="BJ28" s="207"/>
      <c r="BK28" s="229"/>
      <c r="BL28" s="229"/>
      <c r="BM28" s="204"/>
      <c r="BN28" s="229"/>
      <c r="BO28" s="229"/>
      <c r="BP28" s="94"/>
      <c r="BQ28" s="230"/>
      <c r="BR28" s="230"/>
      <c r="BS28" s="94"/>
      <c r="BT28" s="230"/>
      <c r="BU28" s="230"/>
      <c r="BV28" s="94"/>
      <c r="BW28" s="230"/>
      <c r="BX28" s="230"/>
      <c r="BY28" s="94"/>
      <c r="BZ28" s="230"/>
      <c r="CA28" s="230"/>
      <c r="CB28" s="214"/>
      <c r="CC28" s="214"/>
      <c r="CD28" s="214"/>
    </row>
    <row r="29" spans="1:82" ht="15" customHeight="1" x14ac:dyDescent="0.2">
      <c r="A29" s="205" t="s">
        <v>450</v>
      </c>
      <c r="B29" s="204"/>
      <c r="C29" s="229"/>
      <c r="D29" s="229"/>
      <c r="E29" s="204"/>
      <c r="F29" s="229"/>
      <c r="G29" s="229"/>
      <c r="H29" s="204"/>
      <c r="I29" s="229"/>
      <c r="J29" s="229"/>
      <c r="K29" s="204"/>
      <c r="L29" s="229"/>
      <c r="M29" s="229"/>
      <c r="N29" s="204"/>
      <c r="O29" s="229"/>
      <c r="P29" s="229"/>
      <c r="Q29" s="204"/>
      <c r="R29" s="229"/>
      <c r="S29" s="229"/>
      <c r="T29" s="204"/>
      <c r="U29" s="229"/>
      <c r="V29" s="229"/>
      <c r="W29" s="204"/>
      <c r="X29" s="229"/>
      <c r="Y29" s="229"/>
      <c r="Z29" s="204"/>
      <c r="AA29" s="229"/>
      <c r="AB29" s="229"/>
      <c r="AC29" s="204"/>
      <c r="AD29" s="229"/>
      <c r="AE29" s="229"/>
      <c r="AF29" s="204"/>
      <c r="AG29" s="229"/>
      <c r="AH29" s="229"/>
      <c r="AI29" s="204"/>
      <c r="AJ29" s="229"/>
      <c r="AK29" s="229"/>
      <c r="AL29" s="204"/>
      <c r="AM29" s="229"/>
      <c r="AN29" s="229"/>
      <c r="AO29" s="204"/>
      <c r="AP29" s="229"/>
      <c r="AQ29" s="229"/>
      <c r="AR29" s="204"/>
      <c r="AS29" s="229"/>
      <c r="AT29" s="229"/>
      <c r="AU29" s="204"/>
      <c r="AV29" s="229"/>
      <c r="AW29" s="229"/>
      <c r="AX29" s="204"/>
      <c r="AY29" s="229"/>
      <c r="AZ29" s="229"/>
      <c r="BA29" s="204"/>
      <c r="BB29" s="229"/>
      <c r="BC29" s="229"/>
      <c r="BD29" s="204"/>
      <c r="BE29" s="229"/>
      <c r="BF29" s="229"/>
      <c r="BG29" s="204"/>
      <c r="BH29" s="229"/>
      <c r="BI29" s="229"/>
      <c r="BJ29" s="207"/>
      <c r="BK29" s="229"/>
      <c r="BL29" s="229"/>
      <c r="BM29" s="204"/>
      <c r="BN29" s="229"/>
      <c r="BO29" s="229"/>
      <c r="BP29" s="94"/>
      <c r="BQ29" s="230"/>
      <c r="BR29" s="230"/>
      <c r="BS29" s="94"/>
      <c r="BT29" s="230"/>
      <c r="BU29" s="230"/>
      <c r="BV29" s="94">
        <f>E61</f>
        <v>11.4</v>
      </c>
      <c r="BW29" s="94">
        <f t="shared" ref="BW29:BX29" si="74">F61</f>
        <v>13.5</v>
      </c>
      <c r="BX29" s="94">
        <f t="shared" si="74"/>
        <v>14.9</v>
      </c>
      <c r="BY29" s="94"/>
      <c r="BZ29" s="230"/>
      <c r="CA29" s="230"/>
      <c r="CB29" s="214"/>
      <c r="CC29" s="214"/>
      <c r="CD29" s="214"/>
    </row>
    <row r="30" spans="1:82" ht="15" customHeight="1" x14ac:dyDescent="0.2">
      <c r="A30" s="205" t="s">
        <v>451</v>
      </c>
      <c r="B30" s="204"/>
      <c r="C30" s="229"/>
      <c r="D30" s="229"/>
      <c r="E30" s="204"/>
      <c r="F30" s="229"/>
      <c r="G30" s="229"/>
      <c r="H30" s="204"/>
      <c r="I30" s="229"/>
      <c r="J30" s="229"/>
      <c r="K30" s="204"/>
      <c r="L30" s="229"/>
      <c r="M30" s="229"/>
      <c r="N30" s="204"/>
      <c r="O30" s="229"/>
      <c r="P30" s="229"/>
      <c r="Q30" s="204"/>
      <c r="R30" s="229"/>
      <c r="S30" s="229"/>
      <c r="T30" s="204"/>
      <c r="U30" s="229"/>
      <c r="V30" s="229"/>
      <c r="W30" s="204"/>
      <c r="X30" s="229"/>
      <c r="Y30" s="229"/>
      <c r="Z30" s="204"/>
      <c r="AA30" s="229"/>
      <c r="AB30" s="229"/>
      <c r="AC30" s="204"/>
      <c r="AD30" s="229"/>
      <c r="AE30" s="229"/>
      <c r="AF30" s="204"/>
      <c r="AG30" s="229"/>
      <c r="AH30" s="229"/>
      <c r="AI30" s="204"/>
      <c r="AJ30" s="229"/>
      <c r="AK30" s="229"/>
      <c r="AL30" s="204"/>
      <c r="AM30" s="229"/>
      <c r="AN30" s="229"/>
      <c r="AO30" s="204"/>
      <c r="AP30" s="229"/>
      <c r="AQ30" s="229"/>
      <c r="AR30" s="204"/>
      <c r="AS30" s="229"/>
      <c r="AT30" s="229"/>
      <c r="AU30" s="204"/>
      <c r="AV30" s="229"/>
      <c r="AW30" s="229"/>
      <c r="AX30" s="204"/>
      <c r="AY30" s="229"/>
      <c r="AZ30" s="229"/>
      <c r="BA30" s="204"/>
      <c r="BB30" s="229"/>
      <c r="BC30" s="229"/>
      <c r="BD30" s="204"/>
      <c r="BE30" s="229"/>
      <c r="BF30" s="229"/>
      <c r="BG30" s="204"/>
      <c r="BH30" s="229"/>
      <c r="BI30" s="229"/>
      <c r="BJ30" s="207"/>
      <c r="BK30" s="229"/>
      <c r="BL30" s="229"/>
      <c r="BM30" s="204"/>
      <c r="BN30" s="229"/>
      <c r="BO30" s="229"/>
      <c r="BP30" s="94"/>
      <c r="BQ30" s="230"/>
      <c r="BR30" s="230"/>
      <c r="BS30" s="94"/>
      <c r="BT30" s="230"/>
      <c r="BU30" s="230"/>
      <c r="BV30" s="94">
        <f>E62</f>
        <v>6.5</v>
      </c>
      <c r="BW30" s="94">
        <f t="shared" ref="BW30:BX30" si="75">F62</f>
        <v>6.7</v>
      </c>
      <c r="BX30" s="94">
        <f t="shared" si="75"/>
        <v>6.7</v>
      </c>
      <c r="BY30" s="94">
        <f>E63</f>
        <v>11.2</v>
      </c>
      <c r="BZ30" s="94">
        <f t="shared" ref="BZ30:CA30" si="76">F63</f>
        <v>12.8</v>
      </c>
      <c r="CA30" s="94">
        <f t="shared" si="76"/>
        <v>14.2</v>
      </c>
      <c r="CB30" s="214"/>
      <c r="CC30" s="214"/>
      <c r="CD30" s="214"/>
    </row>
    <row r="31" spans="1:82" ht="15" customHeight="1" x14ac:dyDescent="0.2">
      <c r="A31" s="205" t="s">
        <v>452</v>
      </c>
      <c r="B31" s="204"/>
      <c r="C31" s="229"/>
      <c r="D31" s="229"/>
      <c r="E31" s="204"/>
      <c r="F31" s="229"/>
      <c r="G31" s="229"/>
      <c r="H31" s="204"/>
      <c r="I31" s="229"/>
      <c r="J31" s="229"/>
      <c r="K31" s="204"/>
      <c r="L31" s="229"/>
      <c r="M31" s="229"/>
      <c r="N31" s="204"/>
      <c r="O31" s="229"/>
      <c r="P31" s="229"/>
      <c r="Q31" s="204"/>
      <c r="R31" s="229"/>
      <c r="S31" s="229"/>
      <c r="T31" s="204"/>
      <c r="U31" s="229"/>
      <c r="V31" s="229"/>
      <c r="W31" s="204"/>
      <c r="X31" s="229"/>
      <c r="Y31" s="229"/>
      <c r="Z31" s="204"/>
      <c r="AA31" s="229"/>
      <c r="AB31" s="229"/>
      <c r="AC31" s="204"/>
      <c r="AD31" s="229"/>
      <c r="AE31" s="229"/>
      <c r="AF31" s="204"/>
      <c r="AG31" s="229"/>
      <c r="AH31" s="229"/>
      <c r="AI31" s="204"/>
      <c r="AJ31" s="229"/>
      <c r="AK31" s="229"/>
      <c r="AL31" s="204"/>
      <c r="AM31" s="229"/>
      <c r="AN31" s="229"/>
      <c r="AO31" s="204"/>
      <c r="AP31" s="229"/>
      <c r="AQ31" s="229"/>
      <c r="AR31" s="204"/>
      <c r="AS31" s="229"/>
      <c r="AT31" s="229"/>
      <c r="AU31" s="204"/>
      <c r="AV31" s="229"/>
      <c r="AW31" s="229"/>
      <c r="AX31" s="204"/>
      <c r="AY31" s="229"/>
      <c r="AZ31" s="229"/>
      <c r="BA31" s="204"/>
      <c r="BB31" s="229"/>
      <c r="BC31" s="229"/>
      <c r="BD31" s="204"/>
      <c r="BE31" s="229"/>
      <c r="BF31" s="229"/>
      <c r="BG31" s="204"/>
      <c r="BH31" s="229"/>
      <c r="BI31" s="229"/>
      <c r="BJ31" s="207"/>
      <c r="BK31" s="229"/>
      <c r="BL31" s="229"/>
      <c r="BM31" s="204"/>
      <c r="BN31" s="229"/>
      <c r="BO31" s="229"/>
      <c r="BP31" s="94"/>
      <c r="BQ31" s="230"/>
      <c r="BR31" s="230"/>
      <c r="BS31" s="94"/>
      <c r="BT31" s="230"/>
      <c r="BU31" s="230"/>
      <c r="BV31" s="94"/>
      <c r="BW31" s="230"/>
      <c r="BX31" s="230"/>
      <c r="BY31" s="94"/>
      <c r="BZ31" s="230"/>
      <c r="CA31" s="230"/>
      <c r="CB31" s="214"/>
      <c r="CC31" s="214"/>
      <c r="CD31" s="214"/>
    </row>
    <row r="32" spans="1:82" ht="15" customHeight="1" x14ac:dyDescent="0.2">
      <c r="A32" s="205" t="s">
        <v>453</v>
      </c>
      <c r="B32" s="204"/>
      <c r="C32" s="229"/>
      <c r="D32" s="229"/>
      <c r="E32" s="204"/>
      <c r="F32" s="229"/>
      <c r="G32" s="229"/>
      <c r="H32" s="204"/>
      <c r="I32" s="229"/>
      <c r="J32" s="229"/>
      <c r="K32" s="204"/>
      <c r="L32" s="229"/>
      <c r="M32" s="229"/>
      <c r="N32" s="204"/>
      <c r="O32" s="229"/>
      <c r="P32" s="229"/>
      <c r="Q32" s="204"/>
      <c r="R32" s="229"/>
      <c r="S32" s="229"/>
      <c r="T32" s="204"/>
      <c r="U32" s="229"/>
      <c r="V32" s="229"/>
      <c r="W32" s="204"/>
      <c r="X32" s="229"/>
      <c r="Y32" s="229"/>
      <c r="Z32" s="204"/>
      <c r="AA32" s="229"/>
      <c r="AB32" s="229"/>
      <c r="AC32" s="204"/>
      <c r="AD32" s="229"/>
      <c r="AE32" s="229"/>
      <c r="AF32" s="204"/>
      <c r="AG32" s="229"/>
      <c r="AH32" s="229"/>
      <c r="AI32" s="204"/>
      <c r="AJ32" s="229"/>
      <c r="AK32" s="229"/>
      <c r="AL32" s="204"/>
      <c r="AM32" s="229"/>
      <c r="AN32" s="229"/>
      <c r="AO32" s="204"/>
      <c r="AP32" s="229"/>
      <c r="AQ32" s="229"/>
      <c r="AR32" s="204"/>
      <c r="AS32" s="229"/>
      <c r="AT32" s="229"/>
      <c r="AU32" s="204"/>
      <c r="AV32" s="229"/>
      <c r="AW32" s="229"/>
      <c r="AX32" s="204"/>
      <c r="AY32" s="229"/>
      <c r="AZ32" s="229"/>
      <c r="BA32" s="204"/>
      <c r="BB32" s="229"/>
      <c r="BC32" s="229"/>
      <c r="BD32" s="204"/>
      <c r="BE32" s="229"/>
      <c r="BF32" s="229"/>
      <c r="BG32" s="204"/>
      <c r="BH32" s="229"/>
      <c r="BI32" s="229"/>
      <c r="BJ32" s="207"/>
      <c r="BK32" s="229"/>
      <c r="BL32" s="229"/>
      <c r="BM32" s="204"/>
      <c r="BN32" s="229"/>
      <c r="BO32" s="229"/>
      <c r="BP32" s="94"/>
      <c r="BQ32" s="230"/>
      <c r="BR32" s="230"/>
      <c r="BS32" s="94"/>
      <c r="BT32" s="230"/>
      <c r="BU32" s="230"/>
      <c r="BV32" s="94"/>
      <c r="BW32" s="230"/>
      <c r="BX32" s="230"/>
      <c r="BY32" s="94"/>
      <c r="BZ32" s="230"/>
      <c r="CA32" s="230"/>
      <c r="CB32" s="214"/>
      <c r="CC32" s="214"/>
      <c r="CD32" s="214"/>
    </row>
    <row r="33" spans="1:90" ht="39" customHeight="1" x14ac:dyDescent="0.2">
      <c r="A33" s="189" t="s">
        <v>5</v>
      </c>
      <c r="B33" s="111">
        <f>SUM(B9:B32)</f>
        <v>18.5</v>
      </c>
      <c r="C33" s="111">
        <f t="shared" ref="C33:BN33" si="77">SUM(C9:C32)</f>
        <v>26.3</v>
      </c>
      <c r="D33" s="111">
        <f t="shared" si="77"/>
        <v>24.4</v>
      </c>
      <c r="E33" s="111">
        <f t="shared" si="77"/>
        <v>16.3</v>
      </c>
      <c r="F33" s="111">
        <f t="shared" si="77"/>
        <v>16.3</v>
      </c>
      <c r="G33" s="111">
        <f t="shared" si="77"/>
        <v>15.6</v>
      </c>
      <c r="H33" s="111">
        <f t="shared" si="77"/>
        <v>18.600000000000001</v>
      </c>
      <c r="I33" s="111">
        <f t="shared" si="77"/>
        <v>19.2</v>
      </c>
      <c r="J33" s="111">
        <f t="shared" si="77"/>
        <v>18.8</v>
      </c>
      <c r="K33" s="111">
        <f t="shared" si="77"/>
        <v>15.6</v>
      </c>
      <c r="L33" s="111">
        <f t="shared" si="77"/>
        <v>16.5</v>
      </c>
      <c r="M33" s="111">
        <f t="shared" si="77"/>
        <v>15.8</v>
      </c>
      <c r="N33" s="111">
        <f t="shared" si="77"/>
        <v>16.399999999999999</v>
      </c>
      <c r="O33" s="111">
        <f t="shared" si="77"/>
        <v>17.7</v>
      </c>
      <c r="P33" s="111">
        <f t="shared" si="77"/>
        <v>16.899999999999999</v>
      </c>
      <c r="Q33" s="111">
        <f t="shared" si="77"/>
        <v>15</v>
      </c>
      <c r="R33" s="111">
        <f t="shared" si="77"/>
        <v>15</v>
      </c>
      <c r="S33" s="111">
        <f t="shared" si="77"/>
        <v>15.4</v>
      </c>
      <c r="T33" s="111">
        <f t="shared" si="77"/>
        <v>17.5</v>
      </c>
      <c r="U33" s="111">
        <f t="shared" si="77"/>
        <v>18.600000000000001</v>
      </c>
      <c r="V33" s="111">
        <f t="shared" si="77"/>
        <v>17.899999999999999</v>
      </c>
      <c r="W33" s="111">
        <f t="shared" si="77"/>
        <v>16.2</v>
      </c>
      <c r="X33" s="111">
        <f t="shared" si="77"/>
        <v>17.2</v>
      </c>
      <c r="Y33" s="111">
        <f t="shared" si="77"/>
        <v>17.3</v>
      </c>
      <c r="Z33" s="111">
        <f t="shared" si="77"/>
        <v>13.4</v>
      </c>
      <c r="AA33" s="111">
        <f t="shared" si="77"/>
        <v>13.8</v>
      </c>
      <c r="AB33" s="111">
        <f t="shared" si="77"/>
        <v>13.5</v>
      </c>
      <c r="AC33" s="111">
        <f t="shared" si="77"/>
        <v>14.7</v>
      </c>
      <c r="AD33" s="111">
        <f t="shared" si="77"/>
        <v>16.399999999999999</v>
      </c>
      <c r="AE33" s="111">
        <f t="shared" si="77"/>
        <v>15.3</v>
      </c>
      <c r="AF33" s="111">
        <f t="shared" si="77"/>
        <v>24.2</v>
      </c>
      <c r="AG33" s="111">
        <f t="shared" si="77"/>
        <v>26.8</v>
      </c>
      <c r="AH33" s="111">
        <f t="shared" si="77"/>
        <v>26.6</v>
      </c>
      <c r="AI33" s="111">
        <f t="shared" si="77"/>
        <v>19.7</v>
      </c>
      <c r="AJ33" s="111">
        <f t="shared" si="77"/>
        <v>21.8</v>
      </c>
      <c r="AK33" s="111">
        <f t="shared" si="77"/>
        <v>22.4</v>
      </c>
      <c r="AL33" s="111">
        <f t="shared" si="77"/>
        <v>18.3</v>
      </c>
      <c r="AM33" s="111">
        <f t="shared" si="77"/>
        <v>24.9</v>
      </c>
      <c r="AN33" s="111">
        <f t="shared" si="77"/>
        <v>23.9</v>
      </c>
      <c r="AO33" s="111">
        <f t="shared" si="77"/>
        <v>13.3</v>
      </c>
      <c r="AP33" s="111">
        <f t="shared" si="77"/>
        <v>26</v>
      </c>
      <c r="AQ33" s="111">
        <f t="shared" si="77"/>
        <v>26.5</v>
      </c>
      <c r="AR33" s="111">
        <f t="shared" si="77"/>
        <v>15.4</v>
      </c>
      <c r="AS33" s="111">
        <f t="shared" si="77"/>
        <v>14.9</v>
      </c>
      <c r="AT33" s="111">
        <f t="shared" si="77"/>
        <v>11.3</v>
      </c>
      <c r="AU33" s="111">
        <f t="shared" si="77"/>
        <v>17.8</v>
      </c>
      <c r="AV33" s="111">
        <f t="shared" si="77"/>
        <v>21.2</v>
      </c>
      <c r="AW33" s="111">
        <f t="shared" si="77"/>
        <v>21.2</v>
      </c>
      <c r="AX33" s="111">
        <f t="shared" si="77"/>
        <v>11.9</v>
      </c>
      <c r="AY33" s="111">
        <f t="shared" si="77"/>
        <v>15.5</v>
      </c>
      <c r="AZ33" s="111">
        <f t="shared" si="77"/>
        <v>19</v>
      </c>
      <c r="BA33" s="111">
        <f t="shared" si="77"/>
        <v>20.5</v>
      </c>
      <c r="BB33" s="111">
        <f t="shared" si="77"/>
        <v>21.3</v>
      </c>
      <c r="BC33" s="111">
        <f t="shared" si="77"/>
        <v>15.9</v>
      </c>
      <c r="BD33" s="111">
        <f t="shared" si="77"/>
        <v>19</v>
      </c>
      <c r="BE33" s="111">
        <f t="shared" si="77"/>
        <v>22.3</v>
      </c>
      <c r="BF33" s="111">
        <f t="shared" si="77"/>
        <v>22.8</v>
      </c>
      <c r="BG33" s="111">
        <f t="shared" si="77"/>
        <v>12.7</v>
      </c>
      <c r="BH33" s="111">
        <f t="shared" si="77"/>
        <v>17.3</v>
      </c>
      <c r="BI33" s="111">
        <f t="shared" si="77"/>
        <v>17.399999999999999</v>
      </c>
      <c r="BJ33" s="111">
        <f t="shared" si="77"/>
        <v>17.7</v>
      </c>
      <c r="BK33" s="111">
        <f t="shared" si="77"/>
        <v>20.399999999999999</v>
      </c>
      <c r="BL33" s="111">
        <f t="shared" si="77"/>
        <v>20</v>
      </c>
      <c r="BM33" s="111">
        <f t="shared" si="77"/>
        <v>20.399999999999999</v>
      </c>
      <c r="BN33" s="111">
        <f t="shared" si="77"/>
        <v>25.7</v>
      </c>
      <c r="BO33" s="111">
        <f t="shared" ref="BO33:CD33" si="78">SUM(BO9:BO32)</f>
        <v>23.4</v>
      </c>
      <c r="BP33" s="111">
        <f t="shared" si="78"/>
        <v>18.899999999999999</v>
      </c>
      <c r="BQ33" s="111">
        <f t="shared" si="78"/>
        <v>24.4</v>
      </c>
      <c r="BR33" s="111">
        <f t="shared" si="78"/>
        <v>25.5</v>
      </c>
      <c r="BS33" s="111">
        <f t="shared" si="78"/>
        <v>15.4</v>
      </c>
      <c r="BT33" s="111">
        <f t="shared" si="78"/>
        <v>18.5</v>
      </c>
      <c r="BU33" s="111">
        <f t="shared" si="78"/>
        <v>18.399999999999999</v>
      </c>
      <c r="BV33" s="111">
        <f t="shared" si="78"/>
        <v>17.899999999999999</v>
      </c>
      <c r="BW33" s="111">
        <f t="shared" si="78"/>
        <v>20.2</v>
      </c>
      <c r="BX33" s="111">
        <f t="shared" si="78"/>
        <v>21.6</v>
      </c>
      <c r="BY33" s="111">
        <f t="shared" si="78"/>
        <v>11.2</v>
      </c>
      <c r="BZ33" s="111">
        <f t="shared" si="78"/>
        <v>12.8</v>
      </c>
      <c r="CA33" s="111">
        <f t="shared" si="78"/>
        <v>14.2</v>
      </c>
      <c r="CB33" s="217">
        <f t="shared" si="78"/>
        <v>0</v>
      </c>
      <c r="CC33" s="217">
        <f t="shared" si="78"/>
        <v>0</v>
      </c>
      <c r="CD33" s="217">
        <f t="shared" si="78"/>
        <v>0</v>
      </c>
      <c r="CE33" s="203">
        <f>B33+E33+H33+K33+N33+Q33+T33+W33+Z33+AC33+AF33+AI33+AL33+AO33+AR33+AU33+AX33+BA33+BD33+BG33+BJ33+BM33+BP33+BS33+BV33+BY33+CB33</f>
        <v>436.5</v>
      </c>
      <c r="CF33" s="203">
        <f t="shared" ref="CF33:CG33" si="79">C33+F33+I33+L33+O33+R33+U33+X33+AA33+AD33+AG33+AJ33+AM33+AP33+AS33+AV33+AY33+BB33+BE33+BH33+BK33+BN33+BQ33+BT33+BW33+BZ33+CC33</f>
        <v>511</v>
      </c>
      <c r="CG33" s="203">
        <f t="shared" si="79"/>
        <v>501</v>
      </c>
    </row>
    <row r="34" spans="1:90" ht="39" customHeight="1" x14ac:dyDescent="0.2">
      <c r="A34" s="189" t="s">
        <v>168</v>
      </c>
      <c r="B34" s="185"/>
      <c r="C34" s="229"/>
      <c r="D34" s="229"/>
      <c r="E34" s="94"/>
      <c r="F34" s="230">
        <f t="shared" ref="F34:G34" si="80">C33+F33</f>
        <v>42.6</v>
      </c>
      <c r="G34" s="230">
        <f t="shared" si="80"/>
        <v>40</v>
      </c>
      <c r="H34" s="185"/>
      <c r="I34" s="229"/>
      <c r="J34" s="229"/>
      <c r="K34" s="185"/>
      <c r="L34" s="229"/>
      <c r="M34" s="229"/>
      <c r="N34" s="185"/>
      <c r="O34" s="229"/>
      <c r="P34" s="229"/>
      <c r="Q34" s="185"/>
      <c r="R34" s="229"/>
      <c r="S34" s="229"/>
      <c r="T34" s="185"/>
      <c r="U34" s="229"/>
      <c r="V34" s="229"/>
      <c r="W34" s="185"/>
      <c r="X34" s="229"/>
      <c r="Y34" s="229"/>
      <c r="Z34" s="185"/>
      <c r="AA34" s="229"/>
      <c r="AB34" s="229"/>
      <c r="AC34" s="185"/>
      <c r="AD34" s="229"/>
      <c r="AE34" s="229"/>
      <c r="AF34" s="94"/>
      <c r="AG34" s="230">
        <f>I33+L33+AG33</f>
        <v>62.5</v>
      </c>
      <c r="AH34" s="230">
        <f>J33+M33+AH33</f>
        <v>61.2</v>
      </c>
      <c r="AI34" s="94"/>
      <c r="AJ34" s="230"/>
      <c r="AK34" s="230"/>
      <c r="AL34" s="94"/>
      <c r="AM34" s="230"/>
      <c r="AN34" s="230"/>
      <c r="AO34" s="94"/>
      <c r="AP34" s="230"/>
      <c r="AQ34" s="230"/>
      <c r="AR34" s="94"/>
      <c r="AS34" s="230"/>
      <c r="AT34" s="230"/>
      <c r="AU34" s="94"/>
      <c r="AV34" s="230"/>
      <c r="AW34" s="230"/>
      <c r="AX34" s="94"/>
      <c r="AY34" s="230"/>
      <c r="AZ34" s="230"/>
      <c r="BA34" s="185"/>
      <c r="BB34" s="229"/>
      <c r="BC34" s="229"/>
      <c r="BD34" s="185"/>
      <c r="BE34" s="229"/>
      <c r="BF34" s="229"/>
      <c r="BG34" s="45"/>
      <c r="BH34" s="230"/>
      <c r="BI34" s="230"/>
      <c r="BJ34" s="94"/>
      <c r="BK34" s="230"/>
      <c r="BL34" s="230"/>
      <c r="BM34" s="185"/>
      <c r="BN34" s="229"/>
      <c r="BO34" s="229"/>
      <c r="BP34" s="185"/>
      <c r="BQ34" s="229"/>
      <c r="BR34" s="229"/>
      <c r="BS34" s="185"/>
      <c r="BT34" s="229"/>
      <c r="BU34" s="229"/>
      <c r="BV34" s="185"/>
      <c r="BW34" s="229"/>
      <c r="BX34" s="229"/>
      <c r="BY34" s="185"/>
      <c r="BZ34" s="229"/>
      <c r="CA34" s="229"/>
      <c r="CB34" s="214"/>
      <c r="CC34" s="214">
        <f>BN33+BQ33+CC33</f>
        <v>50.1</v>
      </c>
      <c r="CD34" s="214">
        <f t="shared" ref="CD34" si="81">BO33+BR33+CD33</f>
        <v>48.9</v>
      </c>
      <c r="CE34" s="196" t="s">
        <v>341</v>
      </c>
      <c r="CF34" s="182"/>
      <c r="CG34" s="182"/>
    </row>
    <row r="35" spans="1:90" ht="44.25" customHeight="1" x14ac:dyDescent="0.2">
      <c r="A35" s="189" t="s">
        <v>169</v>
      </c>
      <c r="B35" s="97">
        <f>B33/Свод!B12</f>
        <v>1.9E-2</v>
      </c>
      <c r="C35" s="228">
        <f>C33/Свод!C12</f>
        <v>2.4E-2</v>
      </c>
      <c r="D35" s="228">
        <f>D33/Свод!D12</f>
        <v>2.1999999999999999E-2</v>
      </c>
      <c r="E35" s="97">
        <f>E33/Свод!B12</f>
        <v>1.6E-2</v>
      </c>
      <c r="F35" s="228">
        <f>F33/Свод!C12</f>
        <v>1.4999999999999999E-2</v>
      </c>
      <c r="G35" s="228">
        <f>G33/Свод!D12</f>
        <v>1.4E-2</v>
      </c>
      <c r="H35" s="97">
        <f>H33/Свод!B12</f>
        <v>1.9E-2</v>
      </c>
      <c r="I35" s="228">
        <f>I33/Свод!C12</f>
        <v>1.7000000000000001E-2</v>
      </c>
      <c r="J35" s="228">
        <f>J33/Свод!D12</f>
        <v>1.7000000000000001E-2</v>
      </c>
      <c r="K35" s="97">
        <f>K33/Свод!B12</f>
        <v>1.6E-2</v>
      </c>
      <c r="L35" s="228">
        <f>L33/Свод!C12</f>
        <v>1.4999999999999999E-2</v>
      </c>
      <c r="M35" s="228">
        <f>M33/Свод!D12</f>
        <v>1.4E-2</v>
      </c>
      <c r="N35" s="97">
        <f>N33/Свод!B12</f>
        <v>1.7000000000000001E-2</v>
      </c>
      <c r="O35" s="228">
        <f>O33/Свод!C12</f>
        <v>1.6E-2</v>
      </c>
      <c r="P35" s="228">
        <f>P33/Свод!D12</f>
        <v>1.4999999999999999E-2</v>
      </c>
      <c r="Q35" s="97">
        <f>Q33/Свод!B12</f>
        <v>1.4999999999999999E-2</v>
      </c>
      <c r="R35" s="228">
        <f>R33/Свод!C12</f>
        <v>1.2999999999999999E-2</v>
      </c>
      <c r="S35" s="228">
        <f>S33/Свод!D12</f>
        <v>1.4E-2</v>
      </c>
      <c r="T35" s="97">
        <f>T33/Свод!B12</f>
        <v>1.7999999999999999E-2</v>
      </c>
      <c r="U35" s="228">
        <f>U33/Свод!C12</f>
        <v>1.7000000000000001E-2</v>
      </c>
      <c r="V35" s="228">
        <f>V33/Свод!D12</f>
        <v>1.6E-2</v>
      </c>
      <c r="W35" s="97">
        <f>W33/Свод!B12</f>
        <v>1.6E-2</v>
      </c>
      <c r="X35" s="228">
        <f>X33/Свод!C12</f>
        <v>1.4999999999999999E-2</v>
      </c>
      <c r="Y35" s="228">
        <f>Y33/Свод!D12</f>
        <v>1.6E-2</v>
      </c>
      <c r="Z35" s="97">
        <f>Z33/Свод!B12</f>
        <v>1.4E-2</v>
      </c>
      <c r="AA35" s="228">
        <f>AA33/Свод!C12</f>
        <v>1.2E-2</v>
      </c>
      <c r="AB35" s="228">
        <f>AB33/Свод!D12</f>
        <v>1.2E-2</v>
      </c>
      <c r="AC35" s="97">
        <f>AC33/Свод!B12</f>
        <v>1.4999999999999999E-2</v>
      </c>
      <c r="AD35" s="228">
        <f>AD33/Свод!C12</f>
        <v>1.4999999999999999E-2</v>
      </c>
      <c r="AE35" s="228">
        <f>AE33/Свод!D12</f>
        <v>1.4E-2</v>
      </c>
      <c r="AF35" s="97">
        <f>AF33/Свод!$B$12</f>
        <v>2.4E-2</v>
      </c>
      <c r="AG35" s="228">
        <f>AG33/Свод!$C$12</f>
        <v>2.4E-2</v>
      </c>
      <c r="AH35" s="228">
        <f>AH33/Свод!$D$12</f>
        <v>2.4E-2</v>
      </c>
      <c r="AI35" s="97">
        <f>AI33/Свод!$B$12</f>
        <v>0.02</v>
      </c>
      <c r="AJ35" s="228">
        <f>AJ33/Свод!$C$12</f>
        <v>0.02</v>
      </c>
      <c r="AK35" s="228">
        <f>AK33/Свод!$D$12</f>
        <v>0.02</v>
      </c>
      <c r="AL35" s="97">
        <f>AL33/Свод!$B$12</f>
        <v>1.7999999999999999E-2</v>
      </c>
      <c r="AM35" s="228">
        <f>AM33/Свод!$C$12</f>
        <v>2.1999999999999999E-2</v>
      </c>
      <c r="AN35" s="228">
        <f>AN33/Свод!$D$12</f>
        <v>2.1999999999999999E-2</v>
      </c>
      <c r="AO35" s="268">
        <f>AO33/Свод!$B$12</f>
        <v>1.2999999999999999E-2</v>
      </c>
      <c r="AP35" s="268">
        <f>AP33/Свод!$C$12</f>
        <v>2.3E-2</v>
      </c>
      <c r="AQ35" s="269">
        <f>AQ33/Свод!$D$12</f>
        <v>2.4E-2</v>
      </c>
      <c r="AR35" s="97">
        <f>AR33/Свод!$B$12</f>
        <v>1.6E-2</v>
      </c>
      <c r="AS35" s="228">
        <f>AS33/Свод!$B$12</f>
        <v>1.4999999999999999E-2</v>
      </c>
      <c r="AT35" s="228">
        <f>AT33/Свод!$B$12</f>
        <v>1.0999999999999999E-2</v>
      </c>
      <c r="AU35" s="97">
        <f>AU33/Свод!$B$12</f>
        <v>1.7999999999999999E-2</v>
      </c>
      <c r="AV35" s="228">
        <f>AV33/Свод!$B$12</f>
        <v>2.1000000000000001E-2</v>
      </c>
      <c r="AW35" s="228">
        <f>AW33/Свод!$B$12</f>
        <v>2.1000000000000001E-2</v>
      </c>
      <c r="AX35" s="97">
        <f>AX33/Свод!$B$12</f>
        <v>1.2E-2</v>
      </c>
      <c r="AY35" s="228">
        <f>AY33/Свод!$B$12</f>
        <v>1.6E-2</v>
      </c>
      <c r="AZ35" s="228">
        <f>AZ33/Свод!$B$12</f>
        <v>1.9E-2</v>
      </c>
      <c r="BA35" s="97">
        <f>BA33/Свод!B12</f>
        <v>2.1000000000000001E-2</v>
      </c>
      <c r="BB35" s="228">
        <f>BB33/Свод!C12</f>
        <v>1.9E-2</v>
      </c>
      <c r="BC35" s="228">
        <f>BC33/Свод!D12</f>
        <v>1.4E-2</v>
      </c>
      <c r="BD35" s="97">
        <f>BD33/Свод!B12</f>
        <v>1.9E-2</v>
      </c>
      <c r="BE35" s="228">
        <f>BE33/Свод!C12</f>
        <v>0.02</v>
      </c>
      <c r="BF35" s="228">
        <f>BF33/Свод!D12</f>
        <v>2.1000000000000001E-2</v>
      </c>
      <c r="BG35" s="97">
        <f>BG33/Свод!B12</f>
        <v>1.2999999999999999E-2</v>
      </c>
      <c r="BH35" s="228">
        <f>BH33/Свод!C12</f>
        <v>1.6E-2</v>
      </c>
      <c r="BI35" s="228">
        <f>BI33/Свод!D12</f>
        <v>1.6E-2</v>
      </c>
      <c r="BJ35" s="97">
        <f>BJ33/Свод!B12</f>
        <v>1.7999999999999999E-2</v>
      </c>
      <c r="BK35" s="228">
        <f>BK33/Свод!C12</f>
        <v>1.7999999999999999E-2</v>
      </c>
      <c r="BL35" s="228">
        <f>BL33/Свод!D12</f>
        <v>1.7999999999999999E-2</v>
      </c>
      <c r="BM35" s="97">
        <f>BM33/Свод!B12</f>
        <v>2.1000000000000001E-2</v>
      </c>
      <c r="BN35" s="228">
        <f>BN33/Свод!C12</f>
        <v>2.3E-2</v>
      </c>
      <c r="BO35" s="228">
        <f>BO33/Свод!D12</f>
        <v>2.1000000000000001E-2</v>
      </c>
      <c r="BP35" s="97">
        <f>BP33/Свод!B12</f>
        <v>1.9E-2</v>
      </c>
      <c r="BQ35" s="228">
        <f>BQ33/Свод!C12</f>
        <v>2.1999999999999999E-2</v>
      </c>
      <c r="BR35" s="228">
        <f>BR33/Свод!D12</f>
        <v>2.3E-2</v>
      </c>
      <c r="BS35" s="97">
        <f>BS33/Свод!B12</f>
        <v>1.6E-2</v>
      </c>
      <c r="BT35" s="228">
        <f>BT33/Свод!C12</f>
        <v>1.7000000000000001E-2</v>
      </c>
      <c r="BU35" s="228">
        <f>BU33/Свод!D12</f>
        <v>1.7000000000000001E-2</v>
      </c>
      <c r="BV35" s="97">
        <f>BV33/Свод!B12</f>
        <v>1.7999999999999999E-2</v>
      </c>
      <c r="BW35" s="228">
        <f>BW33/Свод!C12</f>
        <v>1.7999999999999999E-2</v>
      </c>
      <c r="BX35" s="228">
        <f>BX33/Свод!D12</f>
        <v>0.02</v>
      </c>
      <c r="BY35" s="97">
        <f>BY33/Свод!B12</f>
        <v>1.0999999999999999E-2</v>
      </c>
      <c r="BZ35" s="228">
        <f>BZ33/Свод!C12</f>
        <v>1.0999999999999999E-2</v>
      </c>
      <c r="CA35" s="228">
        <f>CA33/Свод!D12</f>
        <v>1.2999999999999999E-2</v>
      </c>
      <c r="CB35" s="218">
        <f>CB33/Свод!B12</f>
        <v>0</v>
      </c>
      <c r="CC35" s="218">
        <f>CC33/Свод!C12</f>
        <v>0</v>
      </c>
      <c r="CD35" s="218">
        <f>CD33/Свод!D12</f>
        <v>0</v>
      </c>
      <c r="CE35" s="203">
        <f>'Сумма АЧР'!C27</f>
        <v>436.5</v>
      </c>
      <c r="CF35" s="203">
        <f>'Сумма АЧР'!D27</f>
        <v>511</v>
      </c>
      <c r="CG35" s="203">
        <f>'Сумма АЧР'!E27</f>
        <v>501</v>
      </c>
    </row>
    <row r="36" spans="1:90" x14ac:dyDescent="0.2">
      <c r="A36" s="192">
        <v>2.5000000000000001E-2</v>
      </c>
      <c r="B36" s="142">
        <f>B35-$A$36</f>
        <v>-6.0000000000000001E-3</v>
      </c>
      <c r="C36" s="232">
        <f t="shared" ref="C36:AL36" si="82">C35-$A$36</f>
        <v>-1E-3</v>
      </c>
      <c r="D36" s="232">
        <f t="shared" si="82"/>
        <v>-3.0000000000000001E-3</v>
      </c>
      <c r="E36" s="142">
        <f t="shared" si="82"/>
        <v>-8.9999999999999993E-3</v>
      </c>
      <c r="F36" s="232">
        <f t="shared" si="82"/>
        <v>-0.01</v>
      </c>
      <c r="G36" s="232">
        <f t="shared" si="82"/>
        <v>-1.0999999999999999E-2</v>
      </c>
      <c r="H36" s="142">
        <f t="shared" si="82"/>
        <v>-6.0000000000000001E-3</v>
      </c>
      <c r="I36" s="232">
        <f t="shared" si="82"/>
        <v>-8.0000000000000002E-3</v>
      </c>
      <c r="J36" s="232">
        <f t="shared" si="82"/>
        <v>-8.0000000000000002E-3</v>
      </c>
      <c r="K36" s="142">
        <f t="shared" si="82"/>
        <v>-8.9999999999999993E-3</v>
      </c>
      <c r="L36" s="232">
        <f t="shared" si="82"/>
        <v>-0.01</v>
      </c>
      <c r="M36" s="232">
        <f t="shared" si="82"/>
        <v>-1.0999999999999999E-2</v>
      </c>
      <c r="N36" s="142">
        <f t="shared" si="82"/>
        <v>-8.0000000000000002E-3</v>
      </c>
      <c r="O36" s="232">
        <f t="shared" si="82"/>
        <v>-8.9999999999999993E-3</v>
      </c>
      <c r="P36" s="232">
        <f t="shared" si="82"/>
        <v>-0.01</v>
      </c>
      <c r="Q36" s="142">
        <f t="shared" si="82"/>
        <v>-0.01</v>
      </c>
      <c r="R36" s="232">
        <f t="shared" si="82"/>
        <v>-1.2E-2</v>
      </c>
      <c r="S36" s="232">
        <f t="shared" si="82"/>
        <v>-1.0999999999999999E-2</v>
      </c>
      <c r="T36" s="142">
        <f t="shared" si="82"/>
        <v>-7.0000000000000001E-3</v>
      </c>
      <c r="U36" s="232">
        <f t="shared" si="82"/>
        <v>-8.0000000000000002E-3</v>
      </c>
      <c r="V36" s="232">
        <f t="shared" si="82"/>
        <v>-8.9999999999999993E-3</v>
      </c>
      <c r="W36" s="142">
        <f t="shared" si="82"/>
        <v>-8.9999999999999993E-3</v>
      </c>
      <c r="X36" s="232">
        <f t="shared" si="82"/>
        <v>-0.01</v>
      </c>
      <c r="Y36" s="232">
        <f t="shared" si="82"/>
        <v>-8.9999999999999993E-3</v>
      </c>
      <c r="Z36" s="142">
        <f t="shared" si="82"/>
        <v>-1.0999999999999999E-2</v>
      </c>
      <c r="AA36" s="232">
        <f t="shared" si="82"/>
        <v>-1.2999999999999999E-2</v>
      </c>
      <c r="AB36" s="232">
        <f t="shared" si="82"/>
        <v>-1.2999999999999999E-2</v>
      </c>
      <c r="AC36" s="142">
        <f t="shared" si="82"/>
        <v>-0.01</v>
      </c>
      <c r="AD36" s="232">
        <f t="shared" si="82"/>
        <v>-0.01</v>
      </c>
      <c r="AE36" s="232">
        <f t="shared" si="82"/>
        <v>-1.0999999999999999E-2</v>
      </c>
      <c r="AF36" s="142">
        <f t="shared" si="82"/>
        <v>-1E-3</v>
      </c>
      <c r="AG36" s="232">
        <f t="shared" si="82"/>
        <v>-1E-3</v>
      </c>
      <c r="AH36" s="232">
        <f t="shared" si="82"/>
        <v>-1E-3</v>
      </c>
      <c r="AI36" s="142">
        <f t="shared" si="82"/>
        <v>-5.0000000000000001E-3</v>
      </c>
      <c r="AJ36" s="232">
        <f t="shared" si="82"/>
        <v>-5.0000000000000001E-3</v>
      </c>
      <c r="AK36" s="232">
        <f t="shared" si="82"/>
        <v>-5.0000000000000001E-3</v>
      </c>
      <c r="AL36" s="142">
        <f t="shared" si="82"/>
        <v>-7.0000000000000001E-3</v>
      </c>
      <c r="AM36" s="232">
        <f t="shared" ref="AM36" si="83">AM35-$A$36</f>
        <v>-3.0000000000000001E-3</v>
      </c>
      <c r="AN36" s="232">
        <f t="shared" ref="AN36" si="84">AN35-$A$36</f>
        <v>-3.0000000000000001E-3</v>
      </c>
      <c r="AO36" s="142">
        <f t="shared" ref="AO36" si="85">AO35-$A$36</f>
        <v>-1.2E-2</v>
      </c>
      <c r="AP36" s="232">
        <f t="shared" ref="AP36" si="86">AP35-$A$36</f>
        <v>-2E-3</v>
      </c>
      <c r="AQ36" s="232">
        <f t="shared" ref="AQ36" si="87">AQ35-$A$36</f>
        <v>-1E-3</v>
      </c>
      <c r="AR36" s="142">
        <f t="shared" ref="AR36" si="88">AR35-$A$36</f>
        <v>-8.9999999999999993E-3</v>
      </c>
      <c r="AS36" s="232">
        <f t="shared" ref="AS36" si="89">AS35-$A$36</f>
        <v>-0.01</v>
      </c>
      <c r="AT36" s="232">
        <f t="shared" ref="AT36:AZ36" si="90">AT35-$A$36</f>
        <v>-1.4E-2</v>
      </c>
      <c r="AU36" s="142">
        <f t="shared" si="90"/>
        <v>-7.0000000000000001E-3</v>
      </c>
      <c r="AV36" s="232">
        <f t="shared" si="90"/>
        <v>-4.0000000000000001E-3</v>
      </c>
      <c r="AW36" s="232">
        <f t="shared" si="90"/>
        <v>-4.0000000000000001E-3</v>
      </c>
      <c r="AX36" s="142">
        <f>AX35-$A$36</f>
        <v>-1.2999999999999999E-2</v>
      </c>
      <c r="AY36" s="232">
        <f t="shared" si="90"/>
        <v>-8.9999999999999993E-3</v>
      </c>
      <c r="AZ36" s="232">
        <f t="shared" si="90"/>
        <v>-6.0000000000000001E-3</v>
      </c>
      <c r="BA36" s="142">
        <f t="shared" ref="BA36" si="91">BA35-$A$36</f>
        <v>-4.0000000000000001E-3</v>
      </c>
      <c r="BB36" s="232">
        <f t="shared" ref="BB36" si="92">BB35-$A$36</f>
        <v>-6.0000000000000001E-3</v>
      </c>
      <c r="BC36" s="232">
        <f t="shared" ref="BC36" si="93">BC35-$A$36</f>
        <v>-1.0999999999999999E-2</v>
      </c>
      <c r="BD36" s="142">
        <f t="shared" ref="BD36" si="94">BD35-$A$36</f>
        <v>-6.0000000000000001E-3</v>
      </c>
      <c r="BE36" s="232">
        <f t="shared" ref="BE36" si="95">BE35-$A$36</f>
        <v>-5.0000000000000001E-3</v>
      </c>
      <c r="BF36" s="232">
        <f t="shared" ref="BF36" si="96">BF35-$A$36</f>
        <v>-4.0000000000000001E-3</v>
      </c>
      <c r="BG36" s="142">
        <f t="shared" ref="BG36" si="97">BG35-$A$36</f>
        <v>-1.2E-2</v>
      </c>
      <c r="BH36" s="232">
        <f t="shared" ref="BH36" si="98">BH35-$A$36</f>
        <v>-8.9999999999999993E-3</v>
      </c>
      <c r="BI36" s="232">
        <f t="shared" ref="BI36" si="99">BI35-$A$36</f>
        <v>-8.9999999999999993E-3</v>
      </c>
      <c r="BJ36" s="142">
        <f t="shared" ref="BJ36" si="100">BJ35-$A$36</f>
        <v>-7.0000000000000001E-3</v>
      </c>
      <c r="BK36" s="232">
        <f t="shared" ref="BK36" si="101">BK35-$A$36</f>
        <v>-7.0000000000000001E-3</v>
      </c>
      <c r="BL36" s="232">
        <f t="shared" ref="BL36" si="102">BL35-$A$36</f>
        <v>-7.0000000000000001E-3</v>
      </c>
      <c r="BM36" s="142">
        <f t="shared" ref="BM36" si="103">BM35-$A$36</f>
        <v>-4.0000000000000001E-3</v>
      </c>
      <c r="BN36" s="232">
        <f t="shared" ref="BN36" si="104">BN35-$A$36</f>
        <v>-2E-3</v>
      </c>
      <c r="BO36" s="232">
        <f t="shared" ref="BO36" si="105">BO35-$A$36</f>
        <v>-4.0000000000000001E-3</v>
      </c>
      <c r="BP36" s="142">
        <f t="shared" ref="BP36" si="106">BP35-$A$36</f>
        <v>-6.0000000000000001E-3</v>
      </c>
      <c r="BQ36" s="232">
        <f t="shared" ref="BQ36" si="107">BQ35-$A$36</f>
        <v>-3.0000000000000001E-3</v>
      </c>
      <c r="BR36" s="232">
        <f t="shared" ref="BR36" si="108">BR35-$A$36</f>
        <v>-2E-3</v>
      </c>
      <c r="BS36" s="142">
        <f t="shared" ref="BS36" si="109">BS35-$A$36</f>
        <v>-8.9999999999999993E-3</v>
      </c>
      <c r="BT36" s="232">
        <f t="shared" ref="BT36" si="110">BT35-$A$36</f>
        <v>-8.0000000000000002E-3</v>
      </c>
      <c r="BU36" s="232">
        <f t="shared" ref="BU36" si="111">BU35-$A$36</f>
        <v>-8.0000000000000002E-3</v>
      </c>
      <c r="BV36" s="142">
        <f t="shared" ref="BV36" si="112">BV35-$A$36</f>
        <v>-7.0000000000000001E-3</v>
      </c>
      <c r="BW36" s="232">
        <f t="shared" ref="BW36" si="113">BW35-$A$36</f>
        <v>-7.0000000000000001E-3</v>
      </c>
      <c r="BX36" s="232">
        <f t="shared" ref="BX36" si="114">BX35-$A$36</f>
        <v>-5.0000000000000001E-3</v>
      </c>
      <c r="BY36" s="142">
        <f t="shared" ref="BY36" si="115">BY35-$A$36</f>
        <v>-1.4E-2</v>
      </c>
      <c r="BZ36" s="232">
        <f t="shared" ref="BZ36" si="116">BZ35-$A$36</f>
        <v>-1.4E-2</v>
      </c>
      <c r="CA36" s="232">
        <f t="shared" ref="CA36" si="117">CA35-$A$36</f>
        <v>-1.2E-2</v>
      </c>
      <c r="CB36" s="250">
        <f t="shared" ref="CB36" si="118">CB35-$A$36</f>
        <v>-2.5000000000000001E-2</v>
      </c>
      <c r="CC36" s="250">
        <f t="shared" ref="CC36" si="119">CC35-$A$36</f>
        <v>-2.5000000000000001E-2</v>
      </c>
      <c r="CD36" s="250">
        <f t="shared" ref="CD36" si="120">CD35-$A$36</f>
        <v>-2.5000000000000001E-2</v>
      </c>
      <c r="CE36" s="105">
        <f>CE33-CE35</f>
        <v>0</v>
      </c>
      <c r="CF36" s="105">
        <f t="shared" ref="CF36" si="121">CF33-CF35</f>
        <v>0</v>
      </c>
      <c r="CG36" s="105">
        <f>CG33-CG35</f>
        <v>0</v>
      </c>
    </row>
    <row r="37" spans="1:90" x14ac:dyDescent="0.2">
      <c r="B37" s="332" t="s">
        <v>170</v>
      </c>
      <c r="C37" s="332"/>
      <c r="D37" s="332"/>
      <c r="E37" s="332"/>
      <c r="F37" s="332"/>
      <c r="G37" s="332"/>
      <c r="I37" s="332" t="s">
        <v>171</v>
      </c>
      <c r="J37" s="332"/>
      <c r="K37" s="332"/>
      <c r="L37" s="332"/>
      <c r="M37" s="332"/>
      <c r="N37" s="332"/>
      <c r="O37" s="219"/>
      <c r="P37" s="332" t="s">
        <v>172</v>
      </c>
      <c r="Q37" s="332"/>
      <c r="R37" s="332"/>
      <c r="S37" s="332"/>
      <c r="T37" s="332"/>
      <c r="U37" s="332"/>
      <c r="V37" s="219"/>
      <c r="W37" s="332" t="s">
        <v>133</v>
      </c>
      <c r="X37" s="332"/>
      <c r="Y37" s="332"/>
      <c r="Z37" s="332"/>
      <c r="AA37" s="332"/>
      <c r="AB37" s="332"/>
      <c r="AC37" s="91"/>
      <c r="AD37" s="327" t="s">
        <v>134</v>
      </c>
      <c r="AE37" s="328"/>
      <c r="AF37" s="328"/>
      <c r="AG37" s="328"/>
      <c r="AH37" s="328"/>
      <c r="AI37" s="329"/>
      <c r="AJ37" s="235"/>
      <c r="AK37" s="235"/>
      <c r="AL37" s="143"/>
      <c r="AM37" s="235"/>
      <c r="AN37" s="235"/>
      <c r="AO37" s="143"/>
      <c r="AP37" s="235"/>
      <c r="AQ37" s="235"/>
      <c r="AR37" s="143"/>
      <c r="AS37" s="235"/>
      <c r="AT37" s="235"/>
      <c r="AU37" s="143"/>
      <c r="AV37" s="235"/>
      <c r="AW37" s="235"/>
      <c r="AX37" s="143"/>
      <c r="AY37" s="235"/>
      <c r="AZ37" s="235"/>
      <c r="BA37" s="143"/>
      <c r="BD37" s="92"/>
      <c r="BE37" s="219"/>
      <c r="BF37" s="219"/>
      <c r="BG37" s="17"/>
      <c r="BM37" s="92"/>
      <c r="BN37" s="219"/>
      <c r="BO37" s="219"/>
      <c r="BP37" s="91"/>
      <c r="BQ37" s="219"/>
      <c r="BR37" s="219"/>
      <c r="BS37" s="91"/>
      <c r="BT37" s="219"/>
      <c r="BU37" s="219"/>
      <c r="BV37" s="91"/>
      <c r="BW37" s="219"/>
      <c r="BX37" s="219"/>
      <c r="BY37" s="91"/>
      <c r="BZ37" s="219"/>
      <c r="CA37" s="219"/>
      <c r="CB37" s="216"/>
      <c r="CC37" s="216"/>
      <c r="CD37" s="216"/>
      <c r="CJ37" s="91"/>
      <c r="CK37" s="91"/>
    </row>
    <row r="38" spans="1:90" x14ac:dyDescent="0.2">
      <c r="A38" s="17"/>
      <c r="B38" s="91">
        <f>'ВЭС, ВПМЭС'!U84</f>
        <v>49.2</v>
      </c>
      <c r="C38" s="221">
        <f>'ВЭС, ВПМЭС'!V84</f>
        <v>49.8</v>
      </c>
      <c r="D38" s="221">
        <f>'ВЭС, ВПМЭС'!W84</f>
        <v>100</v>
      </c>
      <c r="E38" s="88">
        <f>'ВЭС, ВПМЭС'!X84</f>
        <v>11.8</v>
      </c>
      <c r="F38" s="88">
        <f>'ВЭС, ВПМЭС'!Y84</f>
        <v>19.2</v>
      </c>
      <c r="G38" s="88">
        <f>'ВЭС, ВПМЭС'!Z84</f>
        <v>17.100000000000001</v>
      </c>
      <c r="I38" s="219">
        <f>'ЧЭС, ВПМЭС'!U70</f>
        <v>49.2</v>
      </c>
      <c r="J38" s="221">
        <f>'ЧЭС, ВПМЭС'!V70</f>
        <v>49.8</v>
      </c>
      <c r="K38" s="140">
        <f>'ЧЭС, ВПМЭС'!W70</f>
        <v>100</v>
      </c>
      <c r="L38" s="224">
        <f>'ЧЭС, ВПМЭС'!X70</f>
        <v>1.7</v>
      </c>
      <c r="M38" s="224">
        <f>'ЧЭС, ВПМЭС'!Y70</f>
        <v>1.8</v>
      </c>
      <c r="N38" s="224">
        <f>'ЧЭС, ВПМЭС'!Z70</f>
        <v>2.1</v>
      </c>
      <c r="P38" s="226">
        <f>ВУЭС!U25</f>
        <v>48.6</v>
      </c>
      <c r="Q38" s="141">
        <f>ВУЭС!V25</f>
        <v>49.8</v>
      </c>
      <c r="R38" s="238">
        <f>ВУЭС!W25</f>
        <v>65</v>
      </c>
      <c r="S38" s="224">
        <f>ВУЭС!X25</f>
        <v>0.3</v>
      </c>
      <c r="T38" s="224">
        <f>ВУЭС!Y25</f>
        <v>0.6</v>
      </c>
      <c r="U38" s="224">
        <f>ВУЭС!Z25</f>
        <v>0.6</v>
      </c>
      <c r="W38" s="188">
        <f>ТЭС!U27</f>
        <v>49.2</v>
      </c>
      <c r="X38" s="238">
        <f>ТЭС!V27</f>
        <v>49.8</v>
      </c>
      <c r="Y38" s="238">
        <f>ТЭС!W27</f>
        <v>100</v>
      </c>
      <c r="Z38" s="88">
        <f>ТЭС!X27</f>
        <v>1.9</v>
      </c>
      <c r="AA38" s="88">
        <f>ТЭС!Y27</f>
        <v>2</v>
      </c>
      <c r="AB38" s="88">
        <f>ТЭС!Z27</f>
        <v>1.9</v>
      </c>
      <c r="AD38" s="226">
        <f>КЭС!U36</f>
        <v>49.2</v>
      </c>
      <c r="AE38" s="238">
        <f>КЭС!V36</f>
        <v>49.8</v>
      </c>
      <c r="AF38" s="141">
        <f>КЭС!W36</f>
        <v>100</v>
      </c>
      <c r="AG38" s="224">
        <f>КЭС!X36</f>
        <v>3.1</v>
      </c>
      <c r="AH38" s="224">
        <f>КЭС!Y36</f>
        <v>3.3</v>
      </c>
      <c r="AI38" s="224">
        <f>КЭС!Z36</f>
        <v>3.3</v>
      </c>
      <c r="AJ38" s="224"/>
      <c r="AK38" s="224"/>
      <c r="AL38" s="88"/>
      <c r="AM38" s="224"/>
      <c r="AN38" s="224"/>
      <c r="AO38" s="88"/>
      <c r="AP38" s="224"/>
      <c r="AQ38" s="224"/>
      <c r="AR38" s="88"/>
      <c r="AS38" s="224"/>
      <c r="AT38" s="224"/>
      <c r="AU38" s="88"/>
      <c r="AV38" s="224"/>
      <c r="AW38" s="224"/>
      <c r="AX38" s="88"/>
      <c r="AY38" s="224"/>
      <c r="AZ38" s="224"/>
      <c r="BA38" s="88"/>
      <c r="BD38" s="92"/>
      <c r="BG38" s="17"/>
      <c r="BM38" s="92"/>
    </row>
    <row r="39" spans="1:90" x14ac:dyDescent="0.2">
      <c r="B39" s="91">
        <f>'ВЭС, ВПМЭС'!U85</f>
        <v>49.2</v>
      </c>
      <c r="C39" s="221">
        <f>'ВЭС, ВПМЭС'!V85</f>
        <v>49.8</v>
      </c>
      <c r="D39" s="221">
        <f>'ВЭС, ВПМЭС'!W85</f>
        <v>95</v>
      </c>
      <c r="E39" s="88">
        <f>'ВЭС, ВПМЭС'!X85</f>
        <v>8.1999999999999993</v>
      </c>
      <c r="F39" s="88">
        <f>'ВЭС, ВПМЭС'!Y85</f>
        <v>7.6</v>
      </c>
      <c r="G39" s="88">
        <f>'ВЭС, ВПМЭС'!Z85</f>
        <v>7.5</v>
      </c>
      <c r="I39" s="219">
        <f>'ЧЭС, ВПМЭС'!U71</f>
        <v>49.2</v>
      </c>
      <c r="J39" s="221">
        <f>'ЧЭС, ВПМЭС'!V71</f>
        <v>49.8</v>
      </c>
      <c r="K39" s="140">
        <f>'ЧЭС, ВПМЭС'!W71</f>
        <v>95</v>
      </c>
      <c r="L39" s="224">
        <f>'ЧЭС, ВПМЭС'!X71</f>
        <v>2.5</v>
      </c>
      <c r="M39" s="224">
        <f>'ЧЭС, ВПМЭС'!Y71</f>
        <v>2.6</v>
      </c>
      <c r="N39" s="224">
        <f>'ЧЭС, ВПМЭС'!Z71</f>
        <v>2.6</v>
      </c>
      <c r="P39" s="226">
        <f>ВУЭС!U26</f>
        <v>48.6</v>
      </c>
      <c r="Q39" s="141">
        <f>ВУЭС!V26</f>
        <v>49.8</v>
      </c>
      <c r="R39" s="238">
        <f>ВУЭС!W26</f>
        <v>70</v>
      </c>
      <c r="S39" s="224">
        <f>ВУЭС!X26</f>
        <v>0.7</v>
      </c>
      <c r="T39" s="224">
        <f>ВУЭС!Y26</f>
        <v>1</v>
      </c>
      <c r="U39" s="224">
        <f>ВУЭС!Z26</f>
        <v>1</v>
      </c>
      <c r="W39" s="206">
        <f>ТЭС!U28</f>
        <v>49.2</v>
      </c>
      <c r="X39" s="238">
        <f>ТЭС!V28</f>
        <v>49.8</v>
      </c>
      <c r="Y39" s="238">
        <f>ТЭС!W28</f>
        <v>95</v>
      </c>
      <c r="Z39" s="88">
        <f>ТЭС!X28</f>
        <v>2</v>
      </c>
      <c r="AA39" s="88">
        <f>ТЭС!Y28</f>
        <v>2.1</v>
      </c>
      <c r="AB39" s="88">
        <f>ТЭС!Z28</f>
        <v>2.1</v>
      </c>
      <c r="AD39" s="226">
        <f>КЭС!U37</f>
        <v>49.1</v>
      </c>
      <c r="AE39" s="238">
        <f>КЭС!V37</f>
        <v>49.8</v>
      </c>
      <c r="AF39" s="141">
        <f>КЭС!W37</f>
        <v>95</v>
      </c>
      <c r="AG39" s="224">
        <f>КЭС!X37</f>
        <v>1.8</v>
      </c>
      <c r="AH39" s="224">
        <f>КЭС!Y37</f>
        <v>2</v>
      </c>
      <c r="AI39" s="224">
        <f>КЭС!Z37</f>
        <v>1.7</v>
      </c>
      <c r="AJ39" s="224"/>
      <c r="AK39" s="224"/>
      <c r="AL39" s="88"/>
      <c r="AM39" s="224"/>
      <c r="AN39" s="224"/>
      <c r="AO39" s="88"/>
      <c r="AP39" s="224"/>
      <c r="AQ39" s="224"/>
      <c r="AR39" s="88"/>
      <c r="AS39" s="224"/>
      <c r="AT39" s="224"/>
      <c r="AU39" s="88"/>
      <c r="AV39" s="224"/>
      <c r="AW39" s="224"/>
      <c r="AX39" s="88"/>
      <c r="AY39" s="224"/>
      <c r="AZ39" s="224"/>
      <c r="BA39" s="88"/>
      <c r="BD39" s="92"/>
      <c r="BG39" s="17"/>
      <c r="BM39" s="92"/>
    </row>
    <row r="40" spans="1:90" x14ac:dyDescent="0.2">
      <c r="B40" s="240">
        <f>'ВЭС, ВПМЭС'!U86</f>
        <v>49.1</v>
      </c>
      <c r="C40" s="241">
        <f>'ВЭС, ВПМЭС'!V86</f>
        <v>49.8</v>
      </c>
      <c r="D40" s="241">
        <f>'ВЭС, ВПМЭС'!W86</f>
        <v>95</v>
      </c>
      <c r="E40" s="251">
        <f>'ВЭС, ВПМЭС'!X86</f>
        <v>1.8</v>
      </c>
      <c r="F40" s="251">
        <f>'ВЭС, ВПМЭС'!Y86</f>
        <v>2</v>
      </c>
      <c r="G40" s="251">
        <f>'ВЭС, ВПМЭС'!Z86</f>
        <v>1.7</v>
      </c>
      <c r="I40" s="219">
        <f>'ЧЭС, ВПМЭС'!U72</f>
        <v>49.1</v>
      </c>
      <c r="J40" s="221">
        <f>'ЧЭС, ВПМЭС'!V72</f>
        <v>49.8</v>
      </c>
      <c r="K40" s="140">
        <f>'ЧЭС, ВПМЭС'!W72</f>
        <v>90</v>
      </c>
      <c r="L40" s="224">
        <f>'ЧЭС, ВПМЭС'!X72</f>
        <v>9.4</v>
      </c>
      <c r="M40" s="224">
        <f>'ЧЭС, ВПМЭС'!Y72</f>
        <v>9.5</v>
      </c>
      <c r="N40" s="224">
        <f>'ЧЭС, ВПМЭС'!Z72</f>
        <v>9.6</v>
      </c>
      <c r="P40" s="226">
        <f>ВУЭС!U27</f>
        <v>47.9</v>
      </c>
      <c r="Q40" s="141">
        <f>ВУЭС!V27</f>
        <v>49.8</v>
      </c>
      <c r="R40" s="238">
        <f>ВУЭС!W27</f>
        <v>10</v>
      </c>
      <c r="S40" s="224">
        <f>ВУЭС!X27</f>
        <v>10.9</v>
      </c>
      <c r="T40" s="224">
        <f>ВУЭС!Y27</f>
        <v>11.5</v>
      </c>
      <c r="U40" s="224">
        <f>ВУЭС!Z27</f>
        <v>11.8</v>
      </c>
      <c r="W40" s="206">
        <f>ТЭС!U29</f>
        <v>48.8</v>
      </c>
      <c r="X40" s="238">
        <f>ТЭС!V29</f>
        <v>49.8</v>
      </c>
      <c r="Y40" s="238">
        <f>ТЭС!W29</f>
        <v>85</v>
      </c>
      <c r="Z40" s="88">
        <f>ТЭС!X29</f>
        <v>0.6</v>
      </c>
      <c r="AA40" s="88">
        <f>ТЭС!Y29</f>
        <v>0.8</v>
      </c>
      <c r="AB40" s="88">
        <f>ТЭС!Z29</f>
        <v>0.6</v>
      </c>
      <c r="AD40" s="226">
        <f>КЭС!U38</f>
        <v>49.1</v>
      </c>
      <c r="AE40" s="238">
        <f>КЭС!V38</f>
        <v>49.8</v>
      </c>
      <c r="AF40" s="141">
        <f>КЭС!W38</f>
        <v>90</v>
      </c>
      <c r="AG40" s="224">
        <f>КЭС!X38</f>
        <v>7.5</v>
      </c>
      <c r="AH40" s="224">
        <f>КЭС!Y38</f>
        <v>7.7</v>
      </c>
      <c r="AI40" s="224">
        <f>КЭС!Z38</f>
        <v>7.6</v>
      </c>
      <c r="AJ40" s="224"/>
      <c r="AK40" s="224"/>
      <c r="AL40" s="88"/>
      <c r="AM40" s="224"/>
      <c r="AN40" s="224"/>
      <c r="AO40" s="88"/>
      <c r="AP40" s="224"/>
      <c r="AQ40" s="224"/>
      <c r="AR40" s="88"/>
      <c r="AS40" s="224"/>
      <c r="AT40" s="224"/>
      <c r="AU40" s="88"/>
      <c r="AV40" s="224"/>
      <c r="AW40" s="224"/>
      <c r="AX40" s="88"/>
      <c r="AY40" s="224"/>
      <c r="AZ40" s="224"/>
      <c r="BA40" s="88"/>
      <c r="BD40" s="92"/>
      <c r="BG40" s="17"/>
      <c r="BM40" s="91"/>
      <c r="CE40" s="91"/>
      <c r="CF40" s="92"/>
      <c r="CH40" s="91"/>
      <c r="CI40" s="92"/>
      <c r="CL40" s="92"/>
    </row>
    <row r="41" spans="1:90" x14ac:dyDescent="0.2">
      <c r="B41" s="240">
        <f>'ВЭС, ВПМЭС'!U87</f>
        <v>49.1</v>
      </c>
      <c r="C41" s="241">
        <f>'ВЭС, ВПМЭС'!V87</f>
        <v>49.8</v>
      </c>
      <c r="D41" s="241">
        <f>'ВЭС, ВПМЭС'!W87</f>
        <v>90</v>
      </c>
      <c r="E41" s="251">
        <f>'ВЭС, ВПМЭС'!X87</f>
        <v>1.7</v>
      </c>
      <c r="F41" s="251">
        <f>'ВЭС, ВПМЭС'!Y87</f>
        <v>2</v>
      </c>
      <c r="G41" s="251">
        <f>'ВЭС, ВПМЭС'!Z87</f>
        <v>1.6</v>
      </c>
      <c r="I41" s="219">
        <f>'ЧЭС, ВПМЭС'!U73</f>
        <v>48.7</v>
      </c>
      <c r="J41" s="221">
        <f>'ЧЭС, ВПМЭС'!V73</f>
        <v>49.8</v>
      </c>
      <c r="K41" s="140">
        <f>'ЧЭС, ВПМЭС'!W73</f>
        <v>80</v>
      </c>
      <c r="L41" s="224">
        <f>'ЧЭС, ВПМЭС'!X73</f>
        <v>1.6</v>
      </c>
      <c r="M41" s="224">
        <f>'ЧЭС, ВПМЭС'!Y73</f>
        <v>1.7</v>
      </c>
      <c r="N41" s="224">
        <f>'ЧЭС, ВПМЭС'!Z73</f>
        <v>1.7</v>
      </c>
      <c r="P41" s="226"/>
      <c r="Q41" s="141"/>
      <c r="R41" s="238"/>
      <c r="S41" s="223">
        <f>SUM(S38:S40)</f>
        <v>11.9</v>
      </c>
      <c r="T41" s="223">
        <f t="shared" ref="T41:U41" si="122">SUM(T38:T40)</f>
        <v>13.1</v>
      </c>
      <c r="U41" s="223">
        <f t="shared" si="122"/>
        <v>13.4</v>
      </c>
      <c r="W41" s="206">
        <f>ТЭС!U30</f>
        <v>48.8</v>
      </c>
      <c r="X41" s="238">
        <f>ТЭС!V30</f>
        <v>49.8</v>
      </c>
      <c r="Y41" s="238">
        <f>ТЭС!W30</f>
        <v>80</v>
      </c>
      <c r="Z41" s="88">
        <f>ТЭС!X30</f>
        <v>12.8</v>
      </c>
      <c r="AA41" s="88">
        <f>ТЭС!Y30</f>
        <v>13.9</v>
      </c>
      <c r="AB41" s="88">
        <f>ТЭС!Z30</f>
        <v>13.1</v>
      </c>
      <c r="AD41" s="242">
        <f>КЭС!U39</f>
        <v>49.1</v>
      </c>
      <c r="AE41" s="243">
        <f>КЭС!V39</f>
        <v>49.8</v>
      </c>
      <c r="AF41" s="243">
        <f>КЭС!W39</f>
        <v>85</v>
      </c>
      <c r="AG41" s="251">
        <f>КЭС!X39</f>
        <v>11.7</v>
      </c>
      <c r="AH41" s="251">
        <f>КЭС!Y39</f>
        <v>12</v>
      </c>
      <c r="AI41" s="251">
        <f>КЭС!Z39</f>
        <v>11.8</v>
      </c>
      <c r="AJ41" s="224"/>
      <c r="AK41" s="224"/>
      <c r="AL41" s="88"/>
      <c r="AM41" s="224"/>
      <c r="AN41" s="224"/>
      <c r="AO41" s="88"/>
      <c r="AP41" s="224"/>
      <c r="AQ41" s="224"/>
      <c r="AR41" s="88"/>
      <c r="AS41" s="224"/>
      <c r="AT41" s="224"/>
      <c r="AU41" s="88"/>
      <c r="AV41" s="224"/>
      <c r="AW41" s="224"/>
      <c r="AX41" s="88"/>
      <c r="AY41" s="224"/>
      <c r="AZ41" s="224"/>
      <c r="BA41" s="88"/>
      <c r="BD41" s="91"/>
      <c r="BG41" s="17"/>
      <c r="BM41" s="91"/>
    </row>
    <row r="42" spans="1:90" x14ac:dyDescent="0.2">
      <c r="B42" s="240">
        <f>'ВЭС, ВПМЭС'!U88</f>
        <v>49.1</v>
      </c>
      <c r="C42" s="241">
        <f>'ВЭС, ВПМЭС'!V88</f>
        <v>49.8</v>
      </c>
      <c r="D42" s="241">
        <f>'ВЭС, ВПМЭС'!W88</f>
        <v>85</v>
      </c>
      <c r="E42" s="251">
        <f>'ВЭС, ВПМЭС'!X88</f>
        <v>1.5</v>
      </c>
      <c r="F42" s="251">
        <f>'ВЭС, ВПМЭС'!Y88</f>
        <v>1.7</v>
      </c>
      <c r="G42" s="251">
        <f>'ВЭС, ВПМЭС'!Z88</f>
        <v>1.5</v>
      </c>
      <c r="I42" s="219">
        <f>'ЧЭС, ВПМЭС'!U74</f>
        <v>48.7</v>
      </c>
      <c r="J42" s="221">
        <f>'ЧЭС, ВПМЭС'!V74</f>
        <v>49.8</v>
      </c>
      <c r="K42" s="140">
        <f>'ЧЭС, ВПМЭС'!W74</f>
        <v>75</v>
      </c>
      <c r="L42" s="224">
        <f>'ЧЭС, ВПМЭС'!X74</f>
        <v>0.4</v>
      </c>
      <c r="M42" s="224">
        <f>'ЧЭС, ВПМЭС'!Y74</f>
        <v>0.3</v>
      </c>
      <c r="N42" s="224">
        <f>'ЧЭС, ВПМЭС'!Z74</f>
        <v>0.3</v>
      </c>
      <c r="P42" s="226"/>
      <c r="Q42" s="141"/>
      <c r="R42" s="238"/>
      <c r="S42" s="223">
        <f>ВУЭС!X28</f>
        <v>11.9</v>
      </c>
      <c r="T42" s="223">
        <f>ВУЭС!Y28</f>
        <v>13.1</v>
      </c>
      <c r="U42" s="223">
        <f>ВУЭС!Z28</f>
        <v>13.4</v>
      </c>
      <c r="W42" s="206">
        <f>ТЭС!U31</f>
        <v>48.6</v>
      </c>
      <c r="X42" s="238">
        <f>ТЭС!V31</f>
        <v>49.8</v>
      </c>
      <c r="Y42" s="238">
        <f>ТЭС!W31</f>
        <v>65</v>
      </c>
      <c r="Z42" s="88">
        <f>ТЭС!X31</f>
        <v>3.8</v>
      </c>
      <c r="AA42" s="88">
        <f>ТЭС!Y31</f>
        <v>3.9</v>
      </c>
      <c r="AB42" s="88">
        <f>ТЭС!Z31</f>
        <v>3.8</v>
      </c>
      <c r="AD42" s="226">
        <f>КЭС!U40</f>
        <v>48.7</v>
      </c>
      <c r="AE42" s="238">
        <f>КЭС!V40</f>
        <v>49.8</v>
      </c>
      <c r="AF42" s="141">
        <f>КЭС!W40</f>
        <v>70</v>
      </c>
      <c r="AG42" s="224">
        <f>КЭС!X40</f>
        <v>5.0999999999999996</v>
      </c>
      <c r="AH42" s="224">
        <f>КЭС!Y40</f>
        <v>5.7</v>
      </c>
      <c r="AI42" s="224">
        <f>КЭС!Z40</f>
        <v>5.2</v>
      </c>
      <c r="AJ42" s="224"/>
      <c r="AK42" s="224"/>
      <c r="AL42" s="88"/>
      <c r="AM42" s="224"/>
      <c r="AN42" s="224"/>
      <c r="AO42" s="88"/>
      <c r="AP42" s="224"/>
      <c r="AQ42" s="224"/>
      <c r="AR42" s="88"/>
      <c r="AS42" s="224"/>
      <c r="AT42" s="224"/>
      <c r="AU42" s="88"/>
      <c r="AV42" s="224"/>
      <c r="AW42" s="224"/>
      <c r="AX42" s="88"/>
      <c r="AY42" s="224"/>
      <c r="AZ42" s="224"/>
      <c r="BA42" s="88"/>
    </row>
    <row r="43" spans="1:90" x14ac:dyDescent="0.2">
      <c r="B43" s="91">
        <f>'ВЭС, ВПМЭС'!U89</f>
        <v>48.8</v>
      </c>
      <c r="C43" s="221">
        <f>'ВЭС, ВПМЭС'!V89</f>
        <v>49.8</v>
      </c>
      <c r="D43" s="221">
        <f>'ВЭС, ВПМЭС'!W89</f>
        <v>85</v>
      </c>
      <c r="E43" s="88">
        <f>'ВЭС, ВПМЭС'!X89</f>
        <v>1.8</v>
      </c>
      <c r="F43" s="88">
        <f>'ВЭС, ВПМЭС'!Y89</f>
        <v>2</v>
      </c>
      <c r="G43" s="88">
        <f>'ВЭС, ВПМЭС'!Z89</f>
        <v>1.9</v>
      </c>
      <c r="I43" s="219">
        <f>'ЧЭС, ВПМЭС'!U75</f>
        <v>48.7</v>
      </c>
      <c r="J43" s="221">
        <f>'ЧЭС, ВПМЭС'!V75</f>
        <v>49.8</v>
      </c>
      <c r="K43" s="140">
        <f>'ЧЭС, ВПМЭС'!W75</f>
        <v>60</v>
      </c>
      <c r="L43" s="224">
        <f>'ЧЭС, ВПМЭС'!X75</f>
        <v>0</v>
      </c>
      <c r="M43" s="224">
        <f>'ЧЭС, ВПМЭС'!Y75</f>
        <v>0</v>
      </c>
      <c r="N43" s="224">
        <f>'ЧЭС, ВПМЭС'!Z75</f>
        <v>0</v>
      </c>
      <c r="P43" s="219"/>
      <c r="Q43" s="91"/>
      <c r="R43" s="219"/>
      <c r="S43" s="237">
        <f>S41-S42</f>
        <v>0</v>
      </c>
      <c r="T43" s="237">
        <f t="shared" ref="T43:U43" si="123">T41-T42</f>
        <v>0</v>
      </c>
      <c r="U43" s="237">
        <f t="shared" si="123"/>
        <v>0</v>
      </c>
      <c r="W43" s="206">
        <f>ТЭС!U32</f>
        <v>48.5</v>
      </c>
      <c r="X43" s="238">
        <f>ТЭС!V32</f>
        <v>49.8</v>
      </c>
      <c r="Y43" s="238">
        <f>ТЭС!W32</f>
        <v>60</v>
      </c>
      <c r="Z43" s="88">
        <f>ТЭС!X32</f>
        <v>2.9</v>
      </c>
      <c r="AA43" s="88">
        <f>ТЭС!Y32</f>
        <v>2.9</v>
      </c>
      <c r="AB43" s="88">
        <f>ТЭС!Z32</f>
        <v>2.8</v>
      </c>
      <c r="AD43" s="226">
        <f>КЭС!U41</f>
        <v>48.5</v>
      </c>
      <c r="AE43" s="238">
        <f>КЭС!V41</f>
        <v>49.8</v>
      </c>
      <c r="AF43" s="141">
        <f>КЭС!W41</f>
        <v>55</v>
      </c>
      <c r="AG43" s="224">
        <f>КЭС!X41</f>
        <v>5.8</v>
      </c>
      <c r="AH43" s="224">
        <f>КЭС!Y41</f>
        <v>6.1</v>
      </c>
      <c r="AI43" s="224">
        <f>КЭС!Z41</f>
        <v>5.9</v>
      </c>
      <c r="AJ43" s="223"/>
      <c r="AK43" s="223"/>
      <c r="AL43" s="124"/>
      <c r="AM43" s="223"/>
      <c r="AN43" s="223"/>
      <c r="AO43" s="124"/>
      <c r="AP43" s="223"/>
      <c r="AQ43" s="223"/>
      <c r="AR43" s="124"/>
      <c r="AS43" s="223"/>
      <c r="AT43" s="223"/>
      <c r="AU43" s="124"/>
      <c r="AV43" s="223"/>
      <c r="AW43" s="223"/>
      <c r="AX43" s="124"/>
      <c r="AY43" s="223"/>
      <c r="AZ43" s="223"/>
      <c r="BA43" s="124"/>
    </row>
    <row r="44" spans="1:90" x14ac:dyDescent="0.2">
      <c r="B44" s="91">
        <f>'ВЭС, ВПМЭС'!U90</f>
        <v>48.7</v>
      </c>
      <c r="C44" s="221">
        <f>'ВЭС, ВПМЭС'!V90</f>
        <v>49.8</v>
      </c>
      <c r="D44" s="221">
        <f>'ВЭС, ВПМЭС'!W90</f>
        <v>80</v>
      </c>
      <c r="E44" s="88">
        <f>'ВЭС, ВПМЭС'!X90</f>
        <v>2</v>
      </c>
      <c r="F44" s="88">
        <f>'ВЭС, ВПМЭС'!Y90</f>
        <v>2.1</v>
      </c>
      <c r="G44" s="88">
        <f>'ВЭС, ВПМЭС'!Z90</f>
        <v>2.1</v>
      </c>
      <c r="I44" s="219">
        <f>'ЧЭС, ВПМЭС'!U76</f>
        <v>48.6</v>
      </c>
      <c r="J44" s="221">
        <f>'ЧЭС, ВПМЭС'!V76</f>
        <v>49.8</v>
      </c>
      <c r="K44" s="140">
        <f>'ЧЭС, ВПМЭС'!W76</f>
        <v>70</v>
      </c>
      <c r="L44" s="224">
        <f>'ЧЭС, ВПМЭС'!X76</f>
        <v>2.1</v>
      </c>
      <c r="M44" s="224">
        <f>'ЧЭС, ВПМЭС'!Y76</f>
        <v>2.2000000000000002</v>
      </c>
      <c r="N44" s="224">
        <f>'ЧЭС, ВПМЭС'!Z76</f>
        <v>2.1</v>
      </c>
      <c r="P44" s="219"/>
      <c r="Q44" s="91"/>
      <c r="W44" s="206">
        <f>ТЭС!U33</f>
        <v>48.2</v>
      </c>
      <c r="X44" s="238">
        <f>ТЭС!V33</f>
        <v>49.8</v>
      </c>
      <c r="Y44" s="238">
        <f>ТЭС!W33</f>
        <v>35</v>
      </c>
      <c r="Z44" s="88">
        <f>ТЭС!X33</f>
        <v>0.1</v>
      </c>
      <c r="AA44" s="88">
        <f>ТЭС!Y33</f>
        <v>0.4</v>
      </c>
      <c r="AB44" s="88">
        <f>ТЭС!Z33</f>
        <v>0.3</v>
      </c>
      <c r="AD44" s="226"/>
      <c r="AE44" s="238"/>
      <c r="AF44" s="141"/>
      <c r="AG44" s="223">
        <f>КЭС!X42</f>
        <v>35</v>
      </c>
      <c r="AH44" s="223">
        <f>КЭС!Y42</f>
        <v>36.799999999999997</v>
      </c>
      <c r="AI44" s="223">
        <f>КЭС!Z42</f>
        <v>35.5</v>
      </c>
      <c r="AJ44" s="225"/>
      <c r="AK44" s="225"/>
      <c r="AL44" s="187"/>
      <c r="AM44" s="225"/>
      <c r="AN44" s="225"/>
      <c r="AO44" s="187"/>
      <c r="AP44" s="225"/>
      <c r="AQ44" s="225"/>
      <c r="AR44" s="187"/>
      <c r="AS44" s="225"/>
      <c r="AT44" s="225"/>
      <c r="AU44" s="187"/>
      <c r="AV44" s="225"/>
      <c r="AW44" s="225"/>
      <c r="AX44" s="187"/>
      <c r="AY44" s="225"/>
      <c r="AZ44" s="225"/>
      <c r="BA44" s="187"/>
    </row>
    <row r="45" spans="1:90" x14ac:dyDescent="0.2">
      <c r="B45" s="91">
        <f>'ВЭС, ВПМЭС'!U91</f>
        <v>48.7</v>
      </c>
      <c r="C45" s="221">
        <f>'ВЭС, ВПМЭС'!V91</f>
        <v>49.8</v>
      </c>
      <c r="D45" s="221">
        <f>'ВЭС, ВПМЭС'!W91</f>
        <v>75</v>
      </c>
      <c r="E45" s="88">
        <f>'ВЭС, ВПМЭС'!X91</f>
        <v>14.6</v>
      </c>
      <c r="F45" s="88">
        <f>'ВЭС, ВПМЭС'!Y91</f>
        <v>14.7</v>
      </c>
      <c r="G45" s="88">
        <f>'ВЭС, ВПМЭС'!Z91</f>
        <v>15.1</v>
      </c>
      <c r="I45" s="219">
        <f>'ЧЭС, ВПМЭС'!U77</f>
        <v>48.6</v>
      </c>
      <c r="J45" s="221">
        <f>'ЧЭС, ВПМЭС'!V77</f>
        <v>49.7</v>
      </c>
      <c r="K45" s="140">
        <f>'ЧЭС, ВПМЭС'!W77</f>
        <v>65</v>
      </c>
      <c r="L45" s="224">
        <f>'ЧЭС, ВПМЭС'!X77</f>
        <v>12.1</v>
      </c>
      <c r="M45" s="224">
        <f>'ЧЭС, ВПМЭС'!Y77</f>
        <v>12.7</v>
      </c>
      <c r="N45" s="224">
        <f>'ЧЭС, ВПМЭС'!Z77</f>
        <v>12.9</v>
      </c>
      <c r="P45" s="219"/>
      <c r="Q45" s="91"/>
      <c r="W45" s="206">
        <f>ТЭС!U34</f>
        <v>47.4</v>
      </c>
      <c r="X45" s="238">
        <f>ТЭС!V34</f>
        <v>49.7</v>
      </c>
      <c r="Y45" s="238">
        <f>ТЭС!W34</f>
        <v>30</v>
      </c>
      <c r="Z45" s="88">
        <f>ТЭС!X34</f>
        <v>8</v>
      </c>
      <c r="AA45" s="88">
        <f>ТЭС!Y34</f>
        <v>9.1</v>
      </c>
      <c r="AB45" s="88">
        <f>ТЭС!Z34</f>
        <v>5.9</v>
      </c>
      <c r="AD45" s="226"/>
      <c r="AE45" s="238"/>
      <c r="AF45" s="141"/>
      <c r="AG45" s="223">
        <f>SUM(AG38:AG43)</f>
        <v>35</v>
      </c>
      <c r="AH45" s="223">
        <f t="shared" ref="AH45:AI45" si="124">SUM(AH38:AH43)</f>
        <v>36.799999999999997</v>
      </c>
      <c r="AI45" s="223">
        <f t="shared" si="124"/>
        <v>35.5</v>
      </c>
    </row>
    <row r="46" spans="1:90" x14ac:dyDescent="0.2">
      <c r="B46" s="91">
        <f>'ВЭС, ВПМЭС'!U92</f>
        <v>48.6</v>
      </c>
      <c r="C46" s="221">
        <f>'ВЭС, ВПМЭС'!V92</f>
        <v>49.8</v>
      </c>
      <c r="D46" s="221">
        <f>'ВЭС, ВПМЭС'!W92</f>
        <v>70</v>
      </c>
      <c r="E46" s="88">
        <f>'ВЭС, ВПМЭС'!X92</f>
        <v>9.6</v>
      </c>
      <c r="F46" s="88">
        <f>'ВЭС, ВПМЭС'!Y92</f>
        <v>9.6999999999999993</v>
      </c>
      <c r="G46" s="88">
        <f>'ВЭС, ВПМЭС'!Z92</f>
        <v>9.6</v>
      </c>
      <c r="I46" s="219">
        <f>'ЧЭС, ВПМЭС'!U78</f>
        <v>48.5</v>
      </c>
      <c r="J46" s="221">
        <f>'ЧЭС, ВПМЭС'!V78</f>
        <v>49.8</v>
      </c>
      <c r="K46" s="140">
        <f>'ЧЭС, ВПМЭС'!W78</f>
        <v>60</v>
      </c>
      <c r="L46" s="224">
        <f>'ЧЭС, ВПМЭС'!X78</f>
        <v>6.9</v>
      </c>
      <c r="M46" s="224">
        <f>'ЧЭС, ВПМЭС'!Y78</f>
        <v>7.1</v>
      </c>
      <c r="N46" s="224">
        <f>'ЧЭС, ВПМЭС'!Z78</f>
        <v>7</v>
      </c>
      <c r="P46" s="219"/>
      <c r="Q46" s="91"/>
      <c r="T46" s="188" t="s">
        <v>300</v>
      </c>
      <c r="W46" s="206"/>
      <c r="X46" s="238"/>
      <c r="Y46" s="238"/>
      <c r="Z46" s="124">
        <f>ТЭС!X35</f>
        <v>32.1</v>
      </c>
      <c r="AA46" s="124">
        <f>ТЭС!Y35</f>
        <v>35.1</v>
      </c>
      <c r="AB46" s="124">
        <f>ТЭС!Z35</f>
        <v>30.5</v>
      </c>
      <c r="AD46" s="226"/>
      <c r="AE46" s="238"/>
      <c r="AF46" s="141"/>
      <c r="AG46" s="237">
        <f>AG44-AG45</f>
        <v>0</v>
      </c>
      <c r="AH46" s="237">
        <f t="shared" ref="AH46:AI46" si="125">AH44-AH45</f>
        <v>0</v>
      </c>
      <c r="AI46" s="237">
        <f t="shared" si="125"/>
        <v>0</v>
      </c>
    </row>
    <row r="47" spans="1:90" x14ac:dyDescent="0.2">
      <c r="B47" s="91">
        <f>'ВЭС, ВПМЭС'!U93</f>
        <v>48.5</v>
      </c>
      <c r="C47" s="221">
        <f>'ВЭС, ВПМЭС'!V93</f>
        <v>49.8</v>
      </c>
      <c r="D47" s="221">
        <f>'ВЭС, ВПМЭС'!W93</f>
        <v>60</v>
      </c>
      <c r="E47" s="88">
        <f>'ВЭС, ВПМЭС'!X93</f>
        <v>3.6</v>
      </c>
      <c r="F47" s="88">
        <f>'ВЭС, ВПМЭС'!Y93</f>
        <v>3.8</v>
      </c>
      <c r="G47" s="88">
        <f>'ВЭС, ВПМЭС'!Z93</f>
        <v>3.7</v>
      </c>
      <c r="I47" s="219">
        <f>'ЧЭС, ВПМЭС'!U79</f>
        <v>0</v>
      </c>
      <c r="J47" s="221">
        <f>'ЧЭС, ВПМЭС'!V79</f>
        <v>0</v>
      </c>
      <c r="K47" s="140">
        <f>'ЧЭС, ВПМЭС'!W79</f>
        <v>0</v>
      </c>
      <c r="L47" s="224">
        <f>'ЧЭС, ВПМЭС'!X79</f>
        <v>0</v>
      </c>
      <c r="M47" s="224">
        <f>'ЧЭС, ВПМЭС'!Y79</f>
        <v>0</v>
      </c>
      <c r="N47" s="224">
        <f>'ЧЭС, ВПМЭС'!Z79</f>
        <v>0</v>
      </c>
      <c r="P47" s="219"/>
      <c r="Q47" s="91"/>
      <c r="T47" s="92">
        <f>E63+L60+S41+Z46+AG44</f>
        <v>250.1</v>
      </c>
      <c r="W47" s="188"/>
      <c r="X47" s="238"/>
      <c r="Y47" s="238"/>
      <c r="Z47" s="124">
        <f>SUM(Z38:Z45)</f>
        <v>32.1</v>
      </c>
      <c r="AA47" s="124">
        <f t="shared" ref="AA47:AB47" si="126">SUM(AA38:AA45)</f>
        <v>35.1</v>
      </c>
      <c r="AB47" s="124">
        <f t="shared" si="126"/>
        <v>30.5</v>
      </c>
    </row>
    <row r="48" spans="1:90" x14ac:dyDescent="0.2">
      <c r="B48" s="91">
        <f>'ВЭС, ВПМЭС'!U94</f>
        <v>48.4</v>
      </c>
      <c r="C48" s="221">
        <f>'ВЭС, ВПМЭС'!V94</f>
        <v>49.8</v>
      </c>
      <c r="D48" s="221">
        <f>'ВЭС, ВПМЭС'!W94</f>
        <v>55</v>
      </c>
      <c r="E48" s="88">
        <f>'ВЭС, ВПМЭС'!X94</f>
        <v>4</v>
      </c>
      <c r="F48" s="88">
        <f>'ВЭС, ВПМЭС'!Y94</f>
        <v>5</v>
      </c>
      <c r="G48" s="88">
        <f>'ВЭС, ВПМЭС'!Z94</f>
        <v>4.0999999999999996</v>
      </c>
      <c r="I48" s="219">
        <f>'ЧЭС, ВПМЭС'!U80</f>
        <v>48.5</v>
      </c>
      <c r="J48" s="221">
        <f>'ЧЭС, ВПМЭС'!V80</f>
        <v>49.8</v>
      </c>
      <c r="K48" s="140">
        <f>'ЧЭС, ВПМЭС'!W80</f>
        <v>0</v>
      </c>
      <c r="L48" s="224">
        <f>'ЧЭС, ВПМЭС'!X80</f>
        <v>0</v>
      </c>
      <c r="M48" s="224">
        <f>'ЧЭС, ВПМЭС'!Y80</f>
        <v>0</v>
      </c>
      <c r="N48" s="224">
        <f>'ЧЭС, ВПМЭС'!Z80</f>
        <v>0</v>
      </c>
      <c r="P48" s="219"/>
      <c r="Q48" s="91"/>
      <c r="Z48" s="105">
        <f t="shared" ref="Z48" si="127">Z46-Z47</f>
        <v>0</v>
      </c>
      <c r="AA48" s="105">
        <f t="shared" ref="AA48:AB48" si="128">AA46-AA47</f>
        <v>0</v>
      </c>
      <c r="AB48" s="105">
        <f t="shared" si="128"/>
        <v>0</v>
      </c>
    </row>
    <row r="49" spans="2:18" x14ac:dyDescent="0.2">
      <c r="B49" s="240">
        <f>'ВЭС, ВПМЭС'!U95</f>
        <v>48.3</v>
      </c>
      <c r="C49" s="241">
        <f>'ВЭС, ВПМЭС'!V95</f>
        <v>49.8</v>
      </c>
      <c r="D49" s="241">
        <f>'ВЭС, ВПМЭС'!W95</f>
        <v>40</v>
      </c>
      <c r="E49" s="251">
        <f>'ВЭС, ВПМЭС'!X95</f>
        <v>2.2999999999999998</v>
      </c>
      <c r="F49" s="251">
        <f>'ВЭС, ВПМЭС'!Y95</f>
        <v>2.4</v>
      </c>
      <c r="G49" s="251">
        <f>'ВЭС, ВПМЭС'!Z95</f>
        <v>2.4</v>
      </c>
      <c r="I49" s="219">
        <f>'ЧЭС, ВПМЭС'!U81</f>
        <v>48.4</v>
      </c>
      <c r="J49" s="221">
        <f>'ЧЭС, ВПМЭС'!V81</f>
        <v>49.8</v>
      </c>
      <c r="K49" s="140">
        <f>'ЧЭС, ВПМЭС'!W81</f>
        <v>55</v>
      </c>
      <c r="L49" s="224">
        <f>'ЧЭС, ВПМЭС'!X81</f>
        <v>4.9000000000000004</v>
      </c>
      <c r="M49" s="224">
        <f>'ЧЭС, ВПМЭС'!Y81</f>
        <v>5.3</v>
      </c>
      <c r="N49" s="224">
        <f>'ЧЭС, ВПМЭС'!Z81</f>
        <v>5.3</v>
      </c>
      <c r="P49" s="219"/>
      <c r="R49" s="219" t="s">
        <v>300</v>
      </c>
    </row>
    <row r="50" spans="2:18" x14ac:dyDescent="0.2">
      <c r="B50" s="240">
        <f>'ВЭС, ВПМЭС'!U96</f>
        <v>48.3</v>
      </c>
      <c r="C50" s="241">
        <f>'ВЭС, ВПМЭС'!V96</f>
        <v>49.8</v>
      </c>
      <c r="D50" s="241">
        <f>'ВЭС, ВПМЭС'!W96</f>
        <v>45</v>
      </c>
      <c r="E50" s="251">
        <f>'ВЭС, ВПМЭС'!X96</f>
        <v>5.3</v>
      </c>
      <c r="F50" s="251">
        <f>'ВЭС, ВПМЭС'!Y96</f>
        <v>5.5</v>
      </c>
      <c r="G50" s="251">
        <f>'ВЭС, ВПМЭС'!Z96</f>
        <v>5.4</v>
      </c>
      <c r="I50" s="219">
        <f>'ЧЭС, ВПМЭС'!U82</f>
        <v>48.4</v>
      </c>
      <c r="J50" s="221">
        <f>'ЧЭС, ВПМЭС'!V82</f>
        <v>49.8</v>
      </c>
      <c r="K50" s="140">
        <f>'ЧЭС, ВПМЭС'!W82</f>
        <v>50</v>
      </c>
      <c r="L50" s="224">
        <f>'ЧЭС, ВПМЭС'!X82</f>
        <v>24.2</v>
      </c>
      <c r="M50" s="224">
        <f>'ЧЭС, ВПМЭС'!Y82</f>
        <v>26.8</v>
      </c>
      <c r="N50" s="224">
        <f>'ЧЭС, ВПМЭС'!Z82</f>
        <v>26.6</v>
      </c>
    </row>
    <row r="51" spans="2:18" x14ac:dyDescent="0.2">
      <c r="B51" s="91">
        <f>'ВЭС, ВПМЭС'!U97</f>
        <v>48.2</v>
      </c>
      <c r="C51" s="221">
        <f>'ВЭС, ВПМЭС'!V97</f>
        <v>49.8</v>
      </c>
      <c r="D51" s="221">
        <f>'ВЭС, ВПМЭС'!W97</f>
        <v>40</v>
      </c>
      <c r="E51" s="88">
        <f>'ВЭС, ВПМЭС'!X97</f>
        <v>15.8</v>
      </c>
      <c r="F51" s="88">
        <f>'ВЭС, ВПМЭС'!Y97</f>
        <v>21.8</v>
      </c>
      <c r="G51" s="88">
        <f>'ВЭС, ВПМЭС'!Z97</f>
        <v>21</v>
      </c>
      <c r="I51" s="240">
        <f>'ЧЭС, ВПМЭС'!U83</f>
        <v>48.3</v>
      </c>
      <c r="J51" s="241">
        <f>'ЧЭС, ВПМЭС'!V83</f>
        <v>49.8</v>
      </c>
      <c r="K51" s="241">
        <f>'ЧЭС, ВПМЭС'!W83</f>
        <v>45</v>
      </c>
      <c r="L51" s="251">
        <f>'ЧЭС, ВПМЭС'!X83</f>
        <v>14.4</v>
      </c>
      <c r="M51" s="251">
        <f>'ЧЭС, ВПМЭС'!Y83</f>
        <v>16.3</v>
      </c>
      <c r="N51" s="251">
        <f>'ЧЭС, ВПМЭС'!Z83</f>
        <v>17</v>
      </c>
    </row>
    <row r="52" spans="2:18" x14ac:dyDescent="0.2">
      <c r="B52" s="91">
        <f>'ВЭС, ВПМЭС'!U98</f>
        <v>48.2</v>
      </c>
      <c r="C52" s="221">
        <f>'ВЭС, ВПМЭС'!V98</f>
        <v>49.8</v>
      </c>
      <c r="D52" s="221">
        <f>'ВЭС, ВПМЭС'!W98</f>
        <v>35</v>
      </c>
      <c r="E52" s="88">
        <f>'ВЭС, ВПМЭС'!X98</f>
        <v>1.1000000000000001</v>
      </c>
      <c r="F52" s="88">
        <f>'ВЭС, ВПМЭС'!Y98</f>
        <v>1.2</v>
      </c>
      <c r="G52" s="88">
        <f>'ВЭС, ВПМЭС'!Z98</f>
        <v>1.1000000000000001</v>
      </c>
      <c r="I52" s="219">
        <f>'ЧЭС, ВПМЭС'!U84</f>
        <v>48.2</v>
      </c>
      <c r="J52" s="221">
        <f>'ЧЭС, ВПМЭС'!V84</f>
        <v>49.8</v>
      </c>
      <c r="K52" s="140">
        <f>'ЧЭС, ВПМЭС'!W84</f>
        <v>40</v>
      </c>
      <c r="L52" s="224">
        <f>'ЧЭС, ВПМЭС'!X84</f>
        <v>0.2</v>
      </c>
      <c r="M52" s="224">
        <f>'ЧЭС, ВПМЭС'!Y84</f>
        <v>0.7</v>
      </c>
      <c r="N52" s="224">
        <f>'ЧЭС, ВПМЭС'!Z84</f>
        <v>0.5</v>
      </c>
    </row>
    <row r="53" spans="2:18" x14ac:dyDescent="0.2">
      <c r="B53" s="240">
        <f>'ВЭС, ВПМЭС'!U99</f>
        <v>48.1</v>
      </c>
      <c r="C53" s="241">
        <f>'ВЭС, ВПМЭС'!V99</f>
        <v>49.8</v>
      </c>
      <c r="D53" s="241">
        <f>'ВЭС, ВПМЭС'!W99</f>
        <v>35</v>
      </c>
      <c r="E53" s="251">
        <f>'ВЭС, ВПМЭС'!X99</f>
        <v>12.1</v>
      </c>
      <c r="F53" s="251">
        <f>'ВЭС, ВПМЭС'!Y99</f>
        <v>24.4</v>
      </c>
      <c r="G53" s="251">
        <f>'ВЭС, ВПМЭС'!Z99</f>
        <v>25.1</v>
      </c>
      <c r="I53" s="222">
        <f>'ЧЭС, ВПМЭС'!U85</f>
        <v>48</v>
      </c>
      <c r="J53" s="221">
        <f>'ЧЭС, ВПМЭС'!V85</f>
        <v>49.8</v>
      </c>
      <c r="K53" s="140">
        <f>'ЧЭС, ВПМЭС'!W85</f>
        <v>25</v>
      </c>
      <c r="L53" s="224">
        <f>'ЧЭС, ВПМЭС'!X85</f>
        <v>5.8</v>
      </c>
      <c r="M53" s="224">
        <f>'ЧЭС, ВПМЭС'!Y85</f>
        <v>7.2</v>
      </c>
      <c r="N53" s="224">
        <f>'ЧЭС, ВПМЭС'!Z85</f>
        <v>7.4</v>
      </c>
    </row>
    <row r="54" spans="2:18" x14ac:dyDescent="0.2">
      <c r="B54" s="240">
        <f>'ВЭС, ВПМЭС'!U100</f>
        <v>48.1</v>
      </c>
      <c r="C54" s="241">
        <f>'ВЭС, ВПМЭС'!V100</f>
        <v>49.8</v>
      </c>
      <c r="D54" s="241">
        <f>'ВЭС, ВПМЭС'!W100</f>
        <v>30</v>
      </c>
      <c r="E54" s="251">
        <f>'ВЭС, ВПМЭС'!X100</f>
        <v>15.4</v>
      </c>
      <c r="F54" s="251">
        <f>'ВЭС, ВПМЭС'!Y100</f>
        <v>14.9</v>
      </c>
      <c r="G54" s="251">
        <f>'ВЭС, ВПМЭС'!Z100</f>
        <v>11.3</v>
      </c>
      <c r="I54" s="222">
        <f>'ЧЭС, ВПМЭС'!U86</f>
        <v>48</v>
      </c>
      <c r="J54" s="221">
        <f>'ЧЭС, ВПМЭС'!V86</f>
        <v>49.8</v>
      </c>
      <c r="K54" s="140">
        <f>'ЧЭС, ВПМЭС'!W86</f>
        <v>20</v>
      </c>
      <c r="L54" s="224">
        <f>'ЧЭС, ВПМЭС'!X86</f>
        <v>11.9</v>
      </c>
      <c r="M54" s="224">
        <f>'ЧЭС, ВПМЭС'!Y86</f>
        <v>15.5</v>
      </c>
      <c r="N54" s="224">
        <f>'ЧЭС, ВПМЭС'!Z86</f>
        <v>19</v>
      </c>
    </row>
    <row r="55" spans="2:18" x14ac:dyDescent="0.2">
      <c r="B55" s="240">
        <f>'ВЭС, ВПМЭС'!U101</f>
        <v>48.1</v>
      </c>
      <c r="C55" s="241">
        <f>'ВЭС, ВПМЭС'!V101</f>
        <v>49.8</v>
      </c>
      <c r="D55" s="241">
        <f>'ВЭС, ВПМЭС'!W101</f>
        <v>25</v>
      </c>
      <c r="E55" s="251">
        <f>'ВЭС, ВПМЭС'!X101</f>
        <v>12</v>
      </c>
      <c r="F55" s="251">
        <f>'ВЭС, ВПМЭС'!Y101</f>
        <v>14</v>
      </c>
      <c r="G55" s="251">
        <f>'ВЭС, ВПМЭС'!Z101</f>
        <v>13.8</v>
      </c>
      <c r="I55" s="219">
        <f>'ЧЭС, ВПМЭС'!U87</f>
        <v>47.9</v>
      </c>
      <c r="J55" s="221">
        <f>'ЧЭС, ВПМЭС'!V87</f>
        <v>49.8</v>
      </c>
      <c r="K55" s="140">
        <f>'ЧЭС, ВПМЭС'!W87</f>
        <v>10</v>
      </c>
      <c r="L55" s="224">
        <f>'ЧЭС, ВПМЭС'!X87</f>
        <v>8.1</v>
      </c>
      <c r="M55" s="224">
        <f>'ЧЭС, ВПМЭС'!Y87</f>
        <v>10.8</v>
      </c>
      <c r="N55" s="224">
        <f>'ЧЭС, ВПМЭС'!Z87</f>
        <v>11</v>
      </c>
    </row>
    <row r="56" spans="2:18" x14ac:dyDescent="0.2">
      <c r="B56" s="92">
        <f>'ВЭС, ВПМЭС'!U102</f>
        <v>48</v>
      </c>
      <c r="C56" s="221">
        <f>'ВЭС, ВПМЭС'!V102</f>
        <v>49.8</v>
      </c>
      <c r="D56" s="221">
        <f>'ВЭС, ВПМЭС'!W102</f>
        <v>15</v>
      </c>
      <c r="E56" s="88">
        <f>'ВЭС, ВПМЭС'!X102</f>
        <v>6.9</v>
      </c>
      <c r="F56" s="88">
        <f>'ВЭС, ВПМЭС'!Y102</f>
        <v>4.3</v>
      </c>
      <c r="G56" s="88">
        <f>'ВЭС, ВПМЭС'!Z102</f>
        <v>2.2999999999999998</v>
      </c>
      <c r="I56" s="219">
        <f>'ЧЭС, ВПМЭС'!U88</f>
        <v>47.5</v>
      </c>
      <c r="J56" s="221">
        <f>'ЧЭС, ВПМЭС'!V88</f>
        <v>49.7</v>
      </c>
      <c r="K56" s="140">
        <f>'ЧЭС, ВПМЭС'!W88</f>
        <v>35</v>
      </c>
      <c r="L56" s="224">
        <f>'ЧЭС, ВПМЭС'!X88</f>
        <v>17.7</v>
      </c>
      <c r="M56" s="224">
        <f>'ЧЭС, ВПМЭС'!Y88</f>
        <v>20.399999999999999</v>
      </c>
      <c r="N56" s="224">
        <f>'ЧЭС, ВПМЭС'!Z88</f>
        <v>20</v>
      </c>
    </row>
    <row r="57" spans="2:18" x14ac:dyDescent="0.2">
      <c r="B57" s="91">
        <f>'ВЭС, ВПМЭС'!U103</f>
        <v>47.9</v>
      </c>
      <c r="C57" s="221">
        <f>'ВЭС, ВПМЭС'!V103</f>
        <v>49.8</v>
      </c>
      <c r="D57" s="221">
        <f>'ВЭС, ВПМЭС'!W103</f>
        <v>15</v>
      </c>
      <c r="E57" s="88">
        <f>'ВЭС, ВПМЭС'!X103</f>
        <v>13.6</v>
      </c>
      <c r="F57" s="88">
        <f>'ВЭС, ВПМЭС'!Y103</f>
        <v>17</v>
      </c>
      <c r="G57" s="88">
        <f>'ВЭС, ВПМЭС'!Z103</f>
        <v>13.6</v>
      </c>
      <c r="I57" s="219">
        <f>'ЧЭС, ВПМЭС'!U89</f>
        <v>47.3</v>
      </c>
      <c r="J57" s="221">
        <f>'ЧЭС, ВПМЭС'!V89</f>
        <v>49.7</v>
      </c>
      <c r="K57" s="140">
        <f>'ЧЭС, ВПМЭС'!W89</f>
        <v>30</v>
      </c>
      <c r="L57" s="224">
        <f>'ЧЭС, ВПМЭС'!X89</f>
        <v>12.4</v>
      </c>
      <c r="M57" s="224">
        <f>'ЧЭС, ВПМЭС'!Y89</f>
        <v>16.600000000000001</v>
      </c>
      <c r="N57" s="224">
        <f>'ЧЭС, ВПМЭС'!Z89</f>
        <v>17.5</v>
      </c>
    </row>
    <row r="58" spans="2:18" x14ac:dyDescent="0.2">
      <c r="B58" s="91">
        <f>'ВЭС, ВПМЭС'!U104</f>
        <v>47.8</v>
      </c>
      <c r="C58" s="221">
        <f>'ВЭС, ВПМЭС'!V104</f>
        <v>49.7</v>
      </c>
      <c r="D58" s="221">
        <f>'ВЭС, ВПМЭС'!W104</f>
        <v>40</v>
      </c>
      <c r="E58" s="88">
        <f>'ВЭС, ВПМЭС'!X104</f>
        <v>3.8</v>
      </c>
      <c r="F58" s="88">
        <f>'ВЭС, ВПМЭС'!Y104</f>
        <v>5.2</v>
      </c>
      <c r="G58" s="88">
        <f>'ВЭС, ВПМЭС'!Z104</f>
        <v>4.9000000000000004</v>
      </c>
      <c r="I58" s="219">
        <f>'ЧЭС, ВПМЭС'!U90</f>
        <v>47.3</v>
      </c>
      <c r="J58" s="221">
        <f>'ЧЭС, ВПМЭС'!V90</f>
        <v>49.7</v>
      </c>
      <c r="K58" s="140">
        <f>'ЧЭС, ВПМЭС'!W90</f>
        <v>25</v>
      </c>
      <c r="L58" s="224">
        <f>'ЧЭС, ВПМЭС'!X90</f>
        <v>18.899999999999999</v>
      </c>
      <c r="M58" s="224">
        <f>'ЧЭС, ВПМЭС'!Y90</f>
        <v>24.4</v>
      </c>
      <c r="N58" s="224">
        <f>'ЧЭС, ВПМЭС'!Z90</f>
        <v>25.5</v>
      </c>
    </row>
    <row r="59" spans="2:18" x14ac:dyDescent="0.2">
      <c r="B59" s="91">
        <f>'ВЭС, ВПМЭС'!U105</f>
        <v>47.5</v>
      </c>
      <c r="C59" s="221">
        <f>'ВЭС, ВПМЭС'!V105</f>
        <v>49.7</v>
      </c>
      <c r="D59" s="221">
        <f>'ВЭС, ВПМЭС'!W105</f>
        <v>40</v>
      </c>
      <c r="E59" s="88">
        <f>'ВЭС, ВПМЭС'!X105</f>
        <v>8.9</v>
      </c>
      <c r="F59" s="88">
        <f>'ВЭС, ВПМЭС'!Y105</f>
        <v>12.1</v>
      </c>
      <c r="G59" s="88">
        <f>'ВЭС, ВПМЭС'!Z105</f>
        <v>12.5</v>
      </c>
      <c r="I59" s="219">
        <f>'ЧЭС, ВПМЭС'!U91</f>
        <v>47.2</v>
      </c>
      <c r="J59" s="221">
        <f>'ЧЭС, ВПМЭС'!V91</f>
        <v>49.7</v>
      </c>
      <c r="K59" s="140">
        <f>'ЧЭС, ВПМЭС'!W91</f>
        <v>20</v>
      </c>
      <c r="L59" s="224">
        <f>'ЧЭС, ВПМЭС'!X91</f>
        <v>4.7</v>
      </c>
      <c r="M59" s="224">
        <f>'ЧЭС, ВПМЭС'!Y91</f>
        <v>5.6</v>
      </c>
      <c r="N59" s="224">
        <f>'ЧЭС, ВПМЭС'!Z91</f>
        <v>5.6</v>
      </c>
    </row>
    <row r="60" spans="2:18" x14ac:dyDescent="0.2">
      <c r="B60" s="91">
        <f>'ВЭС, ВПМЭС'!U106</f>
        <v>47.3</v>
      </c>
      <c r="C60" s="221">
        <f>'ВЭС, ВПМЭС'!V106</f>
        <v>49.7</v>
      </c>
      <c r="D60" s="221">
        <f>'ВЭС, ВПМЭС'!W106</f>
        <v>20</v>
      </c>
      <c r="E60" s="88">
        <f>'ВЭС, ВПМЭС'!X106</f>
        <v>10.7</v>
      </c>
      <c r="F60" s="88">
        <f>'ВЭС, ВПМЭС'!Y106</f>
        <v>12.9</v>
      </c>
      <c r="G60" s="88">
        <f>'ВЭС, ВПМЭС'!Z106</f>
        <v>12.8</v>
      </c>
      <c r="I60" s="219"/>
      <c r="J60" s="221"/>
      <c r="K60" s="140"/>
      <c r="L60" s="223">
        <f>'ЧЭС, ВПМЭС'!X92</f>
        <v>159.9</v>
      </c>
      <c r="M60" s="223">
        <f>'ЧЭС, ВПМЭС'!Y92</f>
        <v>187.5</v>
      </c>
      <c r="N60" s="223">
        <f>'ЧЭС, ВПМЭС'!Z92</f>
        <v>193.7</v>
      </c>
    </row>
    <row r="61" spans="2:18" x14ac:dyDescent="0.2">
      <c r="B61" s="91">
        <f>'ВЭС, ВПМЭС'!U107</f>
        <v>46.8</v>
      </c>
      <c r="C61" s="221">
        <f>'ВЭС, ВПМЭС'!V107</f>
        <v>49.7</v>
      </c>
      <c r="D61" s="221">
        <f>'ВЭС, ВПМЭС'!W107</f>
        <v>15</v>
      </c>
      <c r="E61" s="88">
        <f>'ВЭС, ВПМЭС'!X107</f>
        <v>11.4</v>
      </c>
      <c r="F61" s="88">
        <f>'ВЭС, ВПМЭС'!Y107</f>
        <v>13.5</v>
      </c>
      <c r="G61" s="88">
        <f>'ВЭС, ВПМЭС'!Z107</f>
        <v>14.9</v>
      </c>
      <c r="I61" s="219"/>
      <c r="J61" s="221"/>
      <c r="K61" s="140"/>
      <c r="L61" s="223">
        <f>SUM(L38:L59)</f>
        <v>159.9</v>
      </c>
      <c r="M61" s="223">
        <f t="shared" ref="M61:N61" si="129">SUM(M38:M59)</f>
        <v>187.5</v>
      </c>
      <c r="N61" s="223">
        <f t="shared" si="129"/>
        <v>193.7</v>
      </c>
    </row>
    <row r="62" spans="2:18" x14ac:dyDescent="0.2">
      <c r="B62" s="240">
        <f>'ВЭС, ВПМЭС'!U108</f>
        <v>46.7</v>
      </c>
      <c r="C62" s="241">
        <f>'ВЭС, ВПМЭС'!V108</f>
        <v>49.7</v>
      </c>
      <c r="D62" s="241">
        <f>'ВЭС, ВПМЭС'!W108</f>
        <v>15</v>
      </c>
      <c r="E62" s="251">
        <f>'ВЭС, ВПМЭС'!X108</f>
        <v>6.5</v>
      </c>
      <c r="F62" s="251">
        <f>'ВЭС, ВПМЭС'!Y108</f>
        <v>6.7</v>
      </c>
      <c r="G62" s="251">
        <f>'ВЭС, ВПМЭС'!Z108</f>
        <v>6.7</v>
      </c>
      <c r="I62" s="219"/>
      <c r="J62" s="221"/>
      <c r="K62" s="140"/>
      <c r="L62" s="237">
        <f>L60-L61</f>
        <v>0</v>
      </c>
      <c r="M62" s="237">
        <f t="shared" ref="M62:N62" si="130">M60-M61</f>
        <v>0</v>
      </c>
      <c r="N62" s="237">
        <f t="shared" si="130"/>
        <v>0</v>
      </c>
    </row>
    <row r="63" spans="2:18" x14ac:dyDescent="0.2">
      <c r="B63" s="240">
        <f>'ВЭС, ВПМЭС'!U109</f>
        <v>46.7</v>
      </c>
      <c r="C63" s="241">
        <f>'ВЭС, ВПМЭС'!V109</f>
        <v>49.7</v>
      </c>
      <c r="D63" s="241">
        <f>'ВЭС, ВПМЭС'!W109</f>
        <v>10</v>
      </c>
      <c r="E63" s="251">
        <f>'ВЭС, ВПМЭС'!X109</f>
        <v>11.2</v>
      </c>
      <c r="F63" s="251">
        <f>'ВЭС, ВПМЭС'!Y109</f>
        <v>12.8</v>
      </c>
      <c r="G63" s="251">
        <f>'ВЭС, ВПМЭС'!Z109</f>
        <v>14.2</v>
      </c>
      <c r="I63" s="219"/>
      <c r="J63" s="221"/>
      <c r="K63" s="140"/>
    </row>
    <row r="64" spans="2:18" x14ac:dyDescent="0.2">
      <c r="B64" s="91"/>
      <c r="C64" s="221"/>
      <c r="D64" s="221"/>
      <c r="E64" s="124">
        <f>'ВЭС, ВПМЭС'!X110</f>
        <v>197.6</v>
      </c>
      <c r="F64" s="124">
        <f>'ВЭС, ВПМЭС'!Y110</f>
        <v>238.5</v>
      </c>
      <c r="G64" s="124">
        <f>'ВЭС, ВПМЭС'!Z110</f>
        <v>227.9</v>
      </c>
    </row>
    <row r="65" spans="2:7" x14ac:dyDescent="0.2">
      <c r="B65" s="91"/>
      <c r="C65" s="221"/>
      <c r="D65" s="221"/>
      <c r="E65" s="124">
        <f>SUM(E38:E63)</f>
        <v>197.6</v>
      </c>
      <c r="F65" s="124">
        <f t="shared" ref="F65:G65" si="131">SUM(F38:F63)</f>
        <v>238.5</v>
      </c>
      <c r="G65" s="124">
        <f t="shared" si="131"/>
        <v>227.9</v>
      </c>
    </row>
    <row r="66" spans="2:7" x14ac:dyDescent="0.2">
      <c r="E66" s="105">
        <f>E64-E65</f>
        <v>0</v>
      </c>
      <c r="F66" s="105">
        <f t="shared" ref="F66:G66" si="132">F64-F65</f>
        <v>0</v>
      </c>
      <c r="G66" s="105">
        <f t="shared" si="132"/>
        <v>0</v>
      </c>
    </row>
  </sheetData>
  <mergeCells count="38">
    <mergeCell ref="AR8:AT8"/>
    <mergeCell ref="B37:G37"/>
    <mergeCell ref="I37:N37"/>
    <mergeCell ref="P37:U37"/>
    <mergeCell ref="W37:AB37"/>
    <mergeCell ref="AD37:AI37"/>
    <mergeCell ref="BP8:BR8"/>
    <mergeCell ref="AX8:AZ8"/>
    <mergeCell ref="B7:BF7"/>
    <mergeCell ref="CB8:CD8"/>
    <mergeCell ref="B8:D8"/>
    <mergeCell ref="E8:G8"/>
    <mergeCell ref="H8:J8"/>
    <mergeCell ref="K8:M8"/>
    <mergeCell ref="AF8:AH8"/>
    <mergeCell ref="BA8:BC8"/>
    <mergeCell ref="BD8:BF8"/>
    <mergeCell ref="BG8:BI8"/>
    <mergeCell ref="BJ8:BL8"/>
    <mergeCell ref="AI8:AK8"/>
    <mergeCell ref="AL8:AN8"/>
    <mergeCell ref="AO8:AQ8"/>
    <mergeCell ref="BG7:BY7"/>
    <mergeCell ref="AU8:AW8"/>
    <mergeCell ref="A1:CD1"/>
    <mergeCell ref="A3:CD3"/>
    <mergeCell ref="A6:A8"/>
    <mergeCell ref="B6:CD6"/>
    <mergeCell ref="N8:P8"/>
    <mergeCell ref="Q8:S8"/>
    <mergeCell ref="T8:V8"/>
    <mergeCell ref="W8:Y8"/>
    <mergeCell ref="Z8:AB8"/>
    <mergeCell ref="BS8:BU8"/>
    <mergeCell ref="BV8:BX8"/>
    <mergeCell ref="BY8:CA8"/>
    <mergeCell ref="AC8:AE8"/>
    <mergeCell ref="BM8:BO8"/>
  </mergeCells>
  <pageMargins left="0.74803149606299213" right="0.74803149606299213" top="0.59055118110236227" bottom="0.59055118110236227" header="0.51181102362204722" footer="0.51181102362204722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Сумма АЧР</vt:lpstr>
      <vt:lpstr>Совм. АЧР-1-АЧР-2</vt:lpstr>
      <vt:lpstr>Свод</vt:lpstr>
      <vt:lpstr>ВЭС, ВПМЭС</vt:lpstr>
      <vt:lpstr>ЧЭС, ВПМЭС</vt:lpstr>
      <vt:lpstr>ВУЭС</vt:lpstr>
      <vt:lpstr>ТЭС</vt:lpstr>
      <vt:lpstr>КЭС</vt:lpstr>
      <vt:lpstr>ЧАПВ</vt:lpstr>
      <vt:lpstr>коды ВЭ</vt:lpstr>
      <vt:lpstr>ВУЭС!Заголовки_для_печати</vt:lpstr>
      <vt:lpstr>'ВЭС, ВПМЭС'!Заголовки_для_печати</vt:lpstr>
      <vt:lpstr>КЭС!Заголовки_для_печати</vt:lpstr>
      <vt:lpstr>ТЭС!Заголовки_для_печати</vt:lpstr>
      <vt:lpstr>'ЧЭС, ВПМЭС'!Заголовки_для_печати</vt:lpstr>
      <vt:lpstr>ВУЭС!Область_печати</vt:lpstr>
      <vt:lpstr>'ВЭС, ВПМЭС'!Область_печати</vt:lpstr>
      <vt:lpstr>КЭС!Область_печати</vt:lpstr>
      <vt:lpstr>Свод!Область_печати</vt:lpstr>
      <vt:lpstr>'Совм. АЧР-1-АЧР-2'!Область_печати</vt:lpstr>
      <vt:lpstr>'Сумма АЧР'!Область_печати</vt:lpstr>
      <vt:lpstr>ТЭС!Область_печати</vt:lpstr>
      <vt:lpstr>ЧАПВ!Область_печати</vt:lpstr>
      <vt:lpstr>'ЧЭС, ВПМЭС'!Область_печати</vt:lpstr>
    </vt:vector>
  </TitlesOfParts>
  <Company>Vologda-Energo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Gulanova</dc:creator>
  <cp:lastModifiedBy>Уланова Галина Николаевна</cp:lastModifiedBy>
  <cp:lastPrinted>2019-08-22T06:36:19Z</cp:lastPrinted>
  <dcterms:created xsi:type="dcterms:W3CDTF">2011-05-31T09:32:37Z</dcterms:created>
  <dcterms:modified xsi:type="dcterms:W3CDTF">2020-01-21T13:12:09Z</dcterms:modified>
</cp:coreProperties>
</file>