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-30" windowWidth="15000" windowHeight="14040"/>
  </bookViews>
  <sheets>
    <sheet name="Сумма АЧР" sheetId="8" r:id="rId1"/>
    <sheet name="Совм. АЧР-1-АЧР-2" sheetId="7" r:id="rId2"/>
    <sheet name="Свод" sheetId="6" r:id="rId3"/>
    <sheet name="ВЭС, ВПМЭС" sheetId="2" r:id="rId4"/>
    <sheet name="ЧЭС, ВПМЭС" sheetId="1" r:id="rId5"/>
    <sheet name="ВУЭС" sheetId="3" r:id="rId6"/>
    <sheet name="ТЭС" sheetId="4" r:id="rId7"/>
    <sheet name="КЭС" sheetId="5" r:id="rId8"/>
    <sheet name="ЧАПВ" sheetId="9" state="hidden" r:id="rId9"/>
    <sheet name="коды ВЭ" sheetId="10" r:id="rId10"/>
  </sheets>
  <definedNames>
    <definedName name="_xlnm._FilterDatabase" localSheetId="0" hidden="1">'Сумма АЧР'!$A$5:$F$28</definedName>
    <definedName name="_xlnm.Print_Titles" localSheetId="5">ВУЭС!$7:$9</definedName>
    <definedName name="_xlnm.Print_Titles" localSheetId="3">'ВЭС, ВПМЭС'!$20:$21</definedName>
    <definedName name="_xlnm.Print_Titles" localSheetId="7">КЭС!$8:$10</definedName>
    <definedName name="_xlnm.Print_Titles" localSheetId="6">ТЭС!$18:$20</definedName>
    <definedName name="_xlnm.Print_Titles" localSheetId="4">'ЧЭС, ВПМЭС'!$21:$23</definedName>
    <definedName name="_xlnm.Print_Area" localSheetId="5">ВУЭС!$A$1:$Z$22</definedName>
    <definedName name="_xlnm.Print_Area" localSheetId="3">'ВЭС, ВПМЭС'!$A$1:$Z$94</definedName>
    <definedName name="_xlnm.Print_Area" localSheetId="7">КЭС!$A$1:$Z$36</definedName>
    <definedName name="_xlnm.Print_Area" localSheetId="2">Свод!$A$1:$M$18</definedName>
    <definedName name="_xlnm.Print_Area" localSheetId="1">'Совм. АЧР-1-АЧР-2'!$A$1:$AT$34</definedName>
    <definedName name="_xlnm.Print_Area" localSheetId="0">'Сумма АЧР'!$A$1:$E$28</definedName>
    <definedName name="_xlnm.Print_Area" localSheetId="6">ТЭС!$A$1:$Z$37</definedName>
    <definedName name="_xlnm.Print_Area" localSheetId="8">ЧАПВ!$A$1:$CD$35</definedName>
    <definedName name="_xlnm.Print_Area" localSheetId="4">'ЧЭС, ВПМЭС'!$A$1:$Z$84</definedName>
  </definedNames>
  <calcPr calcId="145621" fullPrecision="0"/>
</workbook>
</file>

<file path=xl/calcChain.xml><?xml version="1.0" encoding="utf-8"?>
<calcChain xmlns="http://schemas.openxmlformats.org/spreadsheetml/2006/main">
  <c r="D33" i="8" l="1"/>
  <c r="AF90" i="7" l="1"/>
  <c r="BC8" i="7"/>
  <c r="BC9" i="7" s="1"/>
  <c r="BC10" i="7" s="1"/>
  <c r="BD8" i="7"/>
  <c r="BD9" i="7" s="1"/>
  <c r="BD10" i="7" s="1"/>
  <c r="BB8" i="7"/>
  <c r="BB9" i="7" s="1"/>
  <c r="BB10" i="7" s="1"/>
  <c r="BC7" i="7"/>
  <c r="BD7" i="7"/>
  <c r="BB7" i="7"/>
  <c r="BC6" i="7"/>
  <c r="BD6" i="7"/>
  <c r="BB6" i="7"/>
  <c r="AG90" i="7"/>
  <c r="C36" i="8" l="1"/>
  <c r="L84" i="7" l="1"/>
  <c r="L85" i="7" s="1"/>
  <c r="L86" i="7" s="1"/>
  <c r="L87" i="7" s="1"/>
  <c r="L79" i="7"/>
  <c r="L80" i="7" s="1"/>
  <c r="L81" i="7" s="1"/>
  <c r="L82" i="7" s="1"/>
  <c r="L74" i="7"/>
  <c r="L75" i="7" s="1"/>
  <c r="L76" i="7" s="1"/>
  <c r="L77" i="7" s="1"/>
  <c r="L70" i="7"/>
  <c r="L71" i="7" s="1"/>
  <c r="L72" i="7" s="1"/>
  <c r="Z104" i="7"/>
  <c r="Z100" i="7"/>
  <c r="Z96" i="7"/>
  <c r="K23" i="6" l="1"/>
  <c r="K25" i="6" s="1"/>
  <c r="G32" i="6"/>
  <c r="G31" i="6"/>
  <c r="J29" i="6"/>
  <c r="J30" i="6" s="1"/>
  <c r="H29" i="6"/>
  <c r="H30" i="6" s="1"/>
  <c r="I29" i="6"/>
  <c r="I30" i="6" s="1"/>
  <c r="I31" i="6" l="1"/>
  <c r="I32" i="6"/>
  <c r="H32" i="6"/>
  <c r="H31" i="6"/>
  <c r="J32" i="6"/>
  <c r="J31" i="6"/>
  <c r="AY37" i="7"/>
  <c r="AY38" i="7" s="1"/>
  <c r="AY39" i="7" s="1"/>
  <c r="AY36" i="7"/>
  <c r="AU39" i="7" l="1"/>
  <c r="AU37" i="7"/>
  <c r="AU36" i="7"/>
  <c r="AV33" i="7"/>
  <c r="AV34" i="7" s="1"/>
  <c r="AW33" i="7"/>
  <c r="AW34" i="7" s="1"/>
  <c r="AX33" i="7"/>
  <c r="AX34" i="7" s="1"/>
  <c r="D32" i="8"/>
  <c r="C32" i="8"/>
  <c r="R81" i="1"/>
  <c r="S81" i="1"/>
  <c r="T81" i="1"/>
  <c r="G81" i="1"/>
  <c r="H81" i="1"/>
  <c r="AH90" i="7" l="1"/>
  <c r="X84" i="7"/>
  <c r="X85" i="7" s="1"/>
  <c r="X86" i="7" s="1"/>
  <c r="X87" i="7" s="1"/>
  <c r="Y84" i="7"/>
  <c r="Y79" i="7"/>
  <c r="X79" i="7"/>
  <c r="X80" i="7" s="1"/>
  <c r="X81" i="7" s="1"/>
  <c r="X82" i="7" s="1"/>
  <c r="Y74" i="7"/>
  <c r="X74" i="7"/>
  <c r="X75" i="7" s="1"/>
  <c r="X76" i="7" s="1"/>
  <c r="X77" i="7" s="1"/>
  <c r="X70" i="7"/>
  <c r="X71" i="7" s="1"/>
  <c r="X72" i="7" s="1"/>
  <c r="X88" i="7" s="1"/>
  <c r="Y70" i="7"/>
  <c r="R96" i="7"/>
  <c r="R97" i="7" s="1"/>
  <c r="R98" i="7" s="1"/>
  <c r="R99" i="7" s="1"/>
  <c r="R100" i="7" s="1"/>
  <c r="R101" i="7" s="1"/>
  <c r="R102" i="7" s="1"/>
  <c r="R103" i="7" s="1"/>
  <c r="R104" i="7" s="1"/>
  <c r="R105" i="7" s="1"/>
  <c r="R87" i="7"/>
  <c r="R88" i="7" s="1"/>
  <c r="R89" i="7" s="1"/>
  <c r="R90" i="7" s="1"/>
  <c r="R92" i="7" s="1"/>
  <c r="R93" i="7" s="1"/>
  <c r="R94" i="7" s="1"/>
  <c r="R76" i="7"/>
  <c r="R77" i="7" s="1"/>
  <c r="R78" i="7" s="1"/>
  <c r="R79" i="7" s="1"/>
  <c r="R80" i="7" s="1"/>
  <c r="R81" i="7" s="1"/>
  <c r="R82" i="7" s="1"/>
  <c r="R83" i="7" s="1"/>
  <c r="R84" i="7" s="1"/>
  <c r="R85" i="7" s="1"/>
  <c r="J111" i="1"/>
  <c r="J110" i="1"/>
  <c r="Y75" i="7" l="1"/>
  <c r="Y80" i="7"/>
  <c r="Y71" i="7"/>
  <c r="Y85" i="7"/>
  <c r="M43" i="9"/>
  <c r="N43" i="9"/>
  <c r="M47" i="9"/>
  <c r="N47" i="9"/>
  <c r="M48" i="9"/>
  <c r="N48" i="9"/>
  <c r="H18" i="6"/>
  <c r="Y86" i="7" l="1"/>
  <c r="Y72" i="7"/>
  <c r="Y81" i="7"/>
  <c r="Y76" i="7"/>
  <c r="C38" i="7"/>
  <c r="D38" i="7"/>
  <c r="C40" i="7"/>
  <c r="D40" i="7"/>
  <c r="C45" i="7"/>
  <c r="D45" i="7"/>
  <c r="C47" i="7"/>
  <c r="D47" i="7"/>
  <c r="C50" i="7"/>
  <c r="D50" i="7"/>
  <c r="C54" i="7"/>
  <c r="D54" i="7"/>
  <c r="O38" i="7"/>
  <c r="P38" i="7"/>
  <c r="O39" i="7"/>
  <c r="P39" i="7"/>
  <c r="O44" i="7"/>
  <c r="P44" i="7"/>
  <c r="O46" i="7"/>
  <c r="P46" i="7"/>
  <c r="O50" i="7"/>
  <c r="P50" i="7"/>
  <c r="O55" i="7"/>
  <c r="P55" i="7"/>
  <c r="O62" i="7"/>
  <c r="P62" i="7"/>
  <c r="V39" i="7"/>
  <c r="W39" i="7"/>
  <c r="V44" i="7"/>
  <c r="W44" i="7"/>
  <c r="AA49" i="7"/>
  <c r="AB49" i="7"/>
  <c r="AA41" i="7"/>
  <c r="AB41" i="7"/>
  <c r="I18" i="6"/>
  <c r="J18" i="6"/>
  <c r="I19" i="6"/>
  <c r="J19" i="6"/>
  <c r="I20" i="6"/>
  <c r="J20" i="6"/>
  <c r="I21" i="6"/>
  <c r="J21" i="6"/>
  <c r="I22" i="6"/>
  <c r="J22" i="6"/>
  <c r="I23" i="6"/>
  <c r="J23" i="6"/>
  <c r="I24" i="6"/>
  <c r="J24" i="6"/>
  <c r="I25" i="6"/>
  <c r="J25" i="6"/>
  <c r="I26" i="6"/>
  <c r="J26" i="6"/>
  <c r="G131" i="2"/>
  <c r="H131" i="2"/>
  <c r="G132" i="2"/>
  <c r="H132" i="2"/>
  <c r="G128" i="2"/>
  <c r="H128" i="2"/>
  <c r="G125" i="2"/>
  <c r="G127" i="2" s="1"/>
  <c r="H125" i="2"/>
  <c r="H127" i="2" s="1"/>
  <c r="G95" i="2"/>
  <c r="H95" i="2"/>
  <c r="G97" i="2"/>
  <c r="C37" i="7" s="1"/>
  <c r="H97" i="2"/>
  <c r="D37" i="7" s="1"/>
  <c r="G100" i="2"/>
  <c r="C39" i="7" s="1"/>
  <c r="H100" i="2"/>
  <c r="D39" i="7" s="1"/>
  <c r="G102" i="2"/>
  <c r="C41" i="7" s="1"/>
  <c r="H102" i="2"/>
  <c r="D41" i="7" s="1"/>
  <c r="G103" i="2"/>
  <c r="C42" i="7" s="1"/>
  <c r="H103" i="2"/>
  <c r="D42" i="7" s="1"/>
  <c r="G104" i="2"/>
  <c r="C43" i="7" s="1"/>
  <c r="H104" i="2"/>
  <c r="D43" i="7" s="1"/>
  <c r="G105" i="2"/>
  <c r="C44" i="7" s="1"/>
  <c r="H105" i="2"/>
  <c r="D44" i="7" s="1"/>
  <c r="G107" i="2"/>
  <c r="C46" i="7" s="1"/>
  <c r="H107" i="2"/>
  <c r="D46" i="7" s="1"/>
  <c r="G109" i="2"/>
  <c r="C48" i="7" s="1"/>
  <c r="AP17" i="7" s="1"/>
  <c r="H109" i="2"/>
  <c r="D48" i="7" s="1"/>
  <c r="AQ17" i="7" s="1"/>
  <c r="G110" i="2"/>
  <c r="C49" i="7" s="1"/>
  <c r="H110" i="2"/>
  <c r="D49" i="7" s="1"/>
  <c r="G112" i="2"/>
  <c r="C51" i="7" s="1"/>
  <c r="H112" i="2"/>
  <c r="D51" i="7" s="1"/>
  <c r="G113" i="2"/>
  <c r="C52" i="7" s="1"/>
  <c r="H113" i="2"/>
  <c r="D52" i="7" s="1"/>
  <c r="G114" i="2"/>
  <c r="C53" i="7" s="1"/>
  <c r="H114" i="2"/>
  <c r="D53" i="7" s="1"/>
  <c r="G116" i="2"/>
  <c r="C55" i="7" s="1"/>
  <c r="H116" i="2"/>
  <c r="D55" i="7" s="1"/>
  <c r="G117" i="2"/>
  <c r="C56" i="7" s="1"/>
  <c r="H117" i="2"/>
  <c r="D56" i="7" s="1"/>
  <c r="G118" i="2"/>
  <c r="C57" i="7" s="1"/>
  <c r="H118" i="2"/>
  <c r="D57" i="7" s="1"/>
  <c r="G120" i="2"/>
  <c r="C60" i="7" s="1"/>
  <c r="H120" i="2"/>
  <c r="D60" i="7" s="1"/>
  <c r="G121" i="2"/>
  <c r="M122" i="2" s="1"/>
  <c r="H121" i="2"/>
  <c r="N122" i="2" s="1"/>
  <c r="Y121" i="2"/>
  <c r="F62" i="9" s="1"/>
  <c r="BW30" i="9" s="1"/>
  <c r="Z121" i="2"/>
  <c r="G62" i="9" s="1"/>
  <c r="BX30" i="9" s="1"/>
  <c r="G85" i="1"/>
  <c r="H85" i="1"/>
  <c r="G87" i="1"/>
  <c r="O37" i="7" s="1"/>
  <c r="H87" i="1"/>
  <c r="P37" i="7" s="1"/>
  <c r="G90" i="1"/>
  <c r="O40" i="7" s="1"/>
  <c r="H90" i="1"/>
  <c r="P40" i="7" s="1"/>
  <c r="G91" i="1"/>
  <c r="O41" i="7" s="1"/>
  <c r="H91" i="1"/>
  <c r="P41" i="7" s="1"/>
  <c r="G92" i="1"/>
  <c r="O42" i="7" s="1"/>
  <c r="H92" i="1"/>
  <c r="P42" i="7" s="1"/>
  <c r="G93" i="1"/>
  <c r="O43" i="7" s="1"/>
  <c r="H93" i="1"/>
  <c r="P43" i="7" s="1"/>
  <c r="G95" i="1"/>
  <c r="O45" i="7" s="1"/>
  <c r="H95" i="1"/>
  <c r="P45" i="7" s="1"/>
  <c r="G97" i="1"/>
  <c r="O47" i="7" s="1"/>
  <c r="H97" i="1"/>
  <c r="P47" i="7" s="1"/>
  <c r="G98" i="1"/>
  <c r="O48" i="7" s="1"/>
  <c r="H98" i="1"/>
  <c r="P48" i="7" s="1"/>
  <c r="G99" i="1"/>
  <c r="O49" i="7" s="1"/>
  <c r="H99" i="1"/>
  <c r="P49" i="7" s="1"/>
  <c r="G101" i="1"/>
  <c r="O51" i="7" s="1"/>
  <c r="AP21" i="7" s="1"/>
  <c r="BC21" i="7" s="1"/>
  <c r="H101" i="1"/>
  <c r="P51" i="7" s="1"/>
  <c r="AQ21" i="7" s="1"/>
  <c r="BD21" i="7" s="1"/>
  <c r="G102" i="1"/>
  <c r="O52" i="7" s="1"/>
  <c r="AP22" i="7" s="1"/>
  <c r="BC22" i="7" s="1"/>
  <c r="H102" i="1"/>
  <c r="P52" i="7" s="1"/>
  <c r="AQ22" i="7" s="1"/>
  <c r="BD22" i="7" s="1"/>
  <c r="G103" i="1"/>
  <c r="O53" i="7" s="1"/>
  <c r="H103" i="1"/>
  <c r="P53" i="7" s="1"/>
  <c r="G104" i="1"/>
  <c r="O54" i="7" s="1"/>
  <c r="H104" i="1"/>
  <c r="P54" i="7" s="1"/>
  <c r="G106" i="1"/>
  <c r="O56" i="7" s="1"/>
  <c r="H106" i="1"/>
  <c r="P56" i="7" s="1"/>
  <c r="G107" i="1"/>
  <c r="O57" i="7" s="1"/>
  <c r="AP26" i="7" s="1"/>
  <c r="BC26" i="7" s="1"/>
  <c r="H107" i="1"/>
  <c r="P57" i="7" s="1"/>
  <c r="AQ26" i="7" s="1"/>
  <c r="BD26" i="7" s="1"/>
  <c r="G108" i="1"/>
  <c r="O58" i="7" s="1"/>
  <c r="AP27" i="7" s="1"/>
  <c r="H108" i="1"/>
  <c r="P58" i="7" s="1"/>
  <c r="AQ27" i="7" s="1"/>
  <c r="G109" i="1"/>
  <c r="O59" i="7" s="1"/>
  <c r="H109" i="1"/>
  <c r="P59" i="7" s="1"/>
  <c r="G110" i="1"/>
  <c r="O60" i="7" s="1"/>
  <c r="H110" i="1"/>
  <c r="P60" i="7" s="1"/>
  <c r="G111" i="1"/>
  <c r="O61" i="7" s="1"/>
  <c r="AP30" i="7" s="1"/>
  <c r="BC30" i="7" s="1"/>
  <c r="H111" i="1"/>
  <c r="P61" i="7" s="1"/>
  <c r="AQ30" i="7" s="1"/>
  <c r="BD30" i="7" s="1"/>
  <c r="G113" i="1"/>
  <c r="O63" i="7" s="1"/>
  <c r="AP31" i="7" s="1"/>
  <c r="H113" i="1"/>
  <c r="P63" i="7" s="1"/>
  <c r="AQ31" i="7" s="1"/>
  <c r="G114" i="1"/>
  <c r="H114" i="1"/>
  <c r="G115" i="1"/>
  <c r="O65" i="7" s="1"/>
  <c r="H115" i="1"/>
  <c r="P65" i="7" s="1"/>
  <c r="Y103" i="1"/>
  <c r="M56" i="9" s="1"/>
  <c r="BK24" i="9" s="1"/>
  <c r="Z103" i="1"/>
  <c r="N56" i="9" s="1"/>
  <c r="BL24" i="9" s="1"/>
  <c r="G24" i="3"/>
  <c r="AA37" i="7" s="1"/>
  <c r="H24" i="3"/>
  <c r="AB37" i="7" s="1"/>
  <c r="G25" i="3"/>
  <c r="AA38" i="7" s="1"/>
  <c r="H25" i="3"/>
  <c r="AB38" i="7" s="1"/>
  <c r="G26" i="3"/>
  <c r="AA39" i="7" s="1"/>
  <c r="H26" i="3"/>
  <c r="AB39" i="7" s="1"/>
  <c r="G27" i="3"/>
  <c r="AA40" i="7" s="1"/>
  <c r="H27" i="3"/>
  <c r="AB40" i="7" s="1"/>
  <c r="G38" i="5"/>
  <c r="H38" i="5"/>
  <c r="G39" i="4"/>
  <c r="H39" i="4"/>
  <c r="G41" i="4"/>
  <c r="AA48" i="7" s="1"/>
  <c r="H41" i="4"/>
  <c r="AB48" i="7" s="1"/>
  <c r="G43" i="4"/>
  <c r="AA50" i="7" s="1"/>
  <c r="H43" i="4"/>
  <c r="AB50" i="7" s="1"/>
  <c r="G44" i="4"/>
  <c r="AA51" i="7" s="1"/>
  <c r="H44" i="4"/>
  <c r="AB51" i="7" s="1"/>
  <c r="G45" i="4"/>
  <c r="AA52" i="7" s="1"/>
  <c r="H45" i="4"/>
  <c r="AB52" i="7" s="1"/>
  <c r="G46" i="4"/>
  <c r="AA53" i="7" s="1"/>
  <c r="H46" i="4"/>
  <c r="AB53" i="7" s="1"/>
  <c r="Y46" i="4"/>
  <c r="AA45" i="9" s="1"/>
  <c r="BN25" i="9" s="1"/>
  <c r="Z46" i="4"/>
  <c r="AB45" i="9" s="1"/>
  <c r="BO25" i="9" s="1"/>
  <c r="G42" i="5"/>
  <c r="AA60" i="7" s="1"/>
  <c r="H42" i="5"/>
  <c r="AB60" i="7" s="1"/>
  <c r="G43" i="5"/>
  <c r="AA61" i="7" s="1"/>
  <c r="H43" i="5"/>
  <c r="AB61" i="7" s="1"/>
  <c r="Z29" i="1"/>
  <c r="Y29" i="1"/>
  <c r="Y26" i="1"/>
  <c r="Y78" i="2"/>
  <c r="X78" i="2"/>
  <c r="N39" i="2"/>
  <c r="N97" i="2" s="1"/>
  <c r="J37" i="7" s="1"/>
  <c r="M39" i="2"/>
  <c r="M97" i="2" s="1"/>
  <c r="I37" i="7" s="1"/>
  <c r="Y77" i="7" l="1"/>
  <c r="Y82" i="7"/>
  <c r="Y87" i="7"/>
  <c r="AX39" i="7"/>
  <c r="BD31" i="7"/>
  <c r="AX38" i="7"/>
  <c r="BD27" i="7"/>
  <c r="AW39" i="7"/>
  <c r="BC31" i="7"/>
  <c r="AW38" i="7"/>
  <c r="BC27" i="7"/>
  <c r="G29" i="3"/>
  <c r="AA42" i="7" s="1"/>
  <c r="Y85" i="1"/>
  <c r="M38" i="9" s="1"/>
  <c r="AQ29" i="7"/>
  <c r="BD29" i="7" s="1"/>
  <c r="AP29" i="7"/>
  <c r="BC29" i="7" s="1"/>
  <c r="AQ28" i="7"/>
  <c r="BD28" i="7" s="1"/>
  <c r="AP28" i="7"/>
  <c r="BC28" i="7" s="1"/>
  <c r="AQ20" i="7"/>
  <c r="BD20" i="7" s="1"/>
  <c r="AP20" i="7"/>
  <c r="BC20" i="7" s="1"/>
  <c r="AP15" i="7"/>
  <c r="AP14" i="7"/>
  <c r="AQ15" i="7"/>
  <c r="AQ14" i="7"/>
  <c r="AQ24" i="7"/>
  <c r="BD24" i="7" s="1"/>
  <c r="AP24" i="7"/>
  <c r="BC24" i="7" s="1"/>
  <c r="AQ13" i="7"/>
  <c r="AP13" i="7"/>
  <c r="AB55" i="7"/>
  <c r="AA55" i="7"/>
  <c r="H47" i="4"/>
  <c r="AB54" i="7" s="1"/>
  <c r="AB56" i="7" s="1"/>
  <c r="G47" i="4"/>
  <c r="AA54" i="7" s="1"/>
  <c r="AA56" i="7" s="1"/>
  <c r="E13" i="8"/>
  <c r="D13" i="8"/>
  <c r="AQ23" i="7"/>
  <c r="AP23" i="7"/>
  <c r="AQ25" i="7"/>
  <c r="AP25" i="7"/>
  <c r="AQ12" i="7"/>
  <c r="AP12" i="7"/>
  <c r="AQ19" i="7"/>
  <c r="AP19" i="7"/>
  <c r="AQ16" i="7"/>
  <c r="AP16" i="7"/>
  <c r="H29" i="3"/>
  <c r="AB42" i="7" s="1"/>
  <c r="AB43" i="7"/>
  <c r="AA43" i="7"/>
  <c r="AA44" i="7" s="1"/>
  <c r="D59" i="7"/>
  <c r="D61" i="7" s="1"/>
  <c r="AQ10" i="7"/>
  <c r="C59" i="7"/>
  <c r="C61" i="7" s="1"/>
  <c r="AP10" i="7"/>
  <c r="AQ11" i="7"/>
  <c r="AB63" i="7"/>
  <c r="H44" i="5"/>
  <c r="AB62" i="7" s="1"/>
  <c r="AB64" i="7" s="1"/>
  <c r="AA63" i="7"/>
  <c r="AP11" i="7"/>
  <c r="G44" i="5"/>
  <c r="AA62" i="7" s="1"/>
  <c r="AA64" i="7" s="1"/>
  <c r="H45" i="5"/>
  <c r="G45" i="5"/>
  <c r="H116" i="1"/>
  <c r="G116" i="1"/>
  <c r="AQ18" i="7"/>
  <c r="P64" i="7"/>
  <c r="P66" i="7" s="1"/>
  <c r="O64" i="7"/>
  <c r="O66" i="7" s="1"/>
  <c r="AP18" i="7"/>
  <c r="BK33" i="9"/>
  <c r="BL33" i="9"/>
  <c r="CB33" i="9"/>
  <c r="CC33" i="9"/>
  <c r="CD33" i="9"/>
  <c r="B49" i="9"/>
  <c r="C49" i="9"/>
  <c r="D49" i="9"/>
  <c r="B50" i="9"/>
  <c r="C50" i="9"/>
  <c r="D50" i="9"/>
  <c r="B51" i="9"/>
  <c r="C51" i="9"/>
  <c r="D51" i="9"/>
  <c r="B52" i="9"/>
  <c r="C52" i="9"/>
  <c r="D52" i="9"/>
  <c r="B53" i="9"/>
  <c r="C53" i="9"/>
  <c r="D53" i="9"/>
  <c r="B54" i="9"/>
  <c r="C54" i="9"/>
  <c r="D54" i="9"/>
  <c r="B55" i="9"/>
  <c r="C55" i="9"/>
  <c r="D55" i="9"/>
  <c r="B56" i="9"/>
  <c r="C56" i="9"/>
  <c r="D56" i="9"/>
  <c r="B57" i="9"/>
  <c r="C57" i="9"/>
  <c r="D57" i="9"/>
  <c r="B58" i="9"/>
  <c r="C58" i="9"/>
  <c r="D58" i="9"/>
  <c r="B59" i="9"/>
  <c r="C59" i="9"/>
  <c r="D59" i="9"/>
  <c r="B60" i="9"/>
  <c r="C60" i="9"/>
  <c r="D60" i="9"/>
  <c r="B61" i="9"/>
  <c r="C61" i="9"/>
  <c r="D61" i="9"/>
  <c r="B62" i="9"/>
  <c r="C62" i="9"/>
  <c r="D62" i="9"/>
  <c r="B63" i="9"/>
  <c r="C63" i="9"/>
  <c r="D63" i="9"/>
  <c r="X121" i="2"/>
  <c r="E62" i="9" s="1"/>
  <c r="BV30" i="9" s="1"/>
  <c r="AB44" i="7" l="1"/>
  <c r="AP32" i="7"/>
  <c r="AW9" i="7" s="1"/>
  <c r="AW31" i="7" s="1"/>
  <c r="H48" i="4"/>
  <c r="G48" i="4"/>
  <c r="AQ32" i="7"/>
  <c r="X103" i="1"/>
  <c r="P39" i="9"/>
  <c r="Q39" i="9"/>
  <c r="R39" i="9"/>
  <c r="V27" i="3"/>
  <c r="U27" i="3"/>
  <c r="W26" i="3"/>
  <c r="AX9" i="7" l="1"/>
  <c r="AF39" i="9"/>
  <c r="AF40" i="9"/>
  <c r="AF41" i="9"/>
  <c r="W39" i="9"/>
  <c r="Y39" i="9"/>
  <c r="Y40" i="9"/>
  <c r="W41" i="9"/>
  <c r="X41" i="9"/>
  <c r="W42" i="9"/>
  <c r="W43" i="9"/>
  <c r="X43" i="9"/>
  <c r="Y43" i="9"/>
  <c r="W44" i="9"/>
  <c r="X44" i="9"/>
  <c r="Y44" i="9"/>
  <c r="P40" i="9"/>
  <c r="Q40" i="9"/>
  <c r="R40" i="9"/>
  <c r="I39" i="9"/>
  <c r="K39" i="9"/>
  <c r="I40" i="9"/>
  <c r="K40" i="9"/>
  <c r="I41" i="9"/>
  <c r="J41" i="9"/>
  <c r="K41" i="9"/>
  <c r="J42" i="9"/>
  <c r="K42" i="9"/>
  <c r="J43" i="9"/>
  <c r="K43" i="9"/>
  <c r="L43" i="9"/>
  <c r="I44" i="9"/>
  <c r="K44" i="9"/>
  <c r="I45" i="9"/>
  <c r="I46" i="9"/>
  <c r="K46" i="9"/>
  <c r="I47" i="9"/>
  <c r="J47" i="9"/>
  <c r="K47" i="9"/>
  <c r="L47" i="9"/>
  <c r="I48" i="9"/>
  <c r="K48" i="9"/>
  <c r="L48" i="9"/>
  <c r="I49" i="9"/>
  <c r="K49" i="9"/>
  <c r="I50" i="9"/>
  <c r="K50" i="9"/>
  <c r="I51" i="9"/>
  <c r="J51" i="9"/>
  <c r="K51" i="9"/>
  <c r="I52" i="9"/>
  <c r="J52" i="9"/>
  <c r="K52" i="9"/>
  <c r="I53" i="9"/>
  <c r="J53" i="9"/>
  <c r="K53" i="9"/>
  <c r="I54" i="9"/>
  <c r="J54" i="9"/>
  <c r="K54" i="9"/>
  <c r="I55" i="9"/>
  <c r="J55" i="9"/>
  <c r="K55" i="9"/>
  <c r="I56" i="9"/>
  <c r="J56" i="9"/>
  <c r="K56" i="9"/>
  <c r="L56" i="9"/>
  <c r="BJ24" i="9" s="1"/>
  <c r="BJ33" i="9" s="1"/>
  <c r="I57" i="9"/>
  <c r="J57" i="9"/>
  <c r="K57" i="9"/>
  <c r="I58" i="9"/>
  <c r="J58" i="9"/>
  <c r="K58" i="9"/>
  <c r="I59" i="9"/>
  <c r="J59" i="9"/>
  <c r="K59" i="9"/>
  <c r="B39" i="9"/>
  <c r="C39" i="9"/>
  <c r="D39" i="9"/>
  <c r="B40" i="9"/>
  <c r="C40" i="9"/>
  <c r="D40" i="9"/>
  <c r="B41" i="9"/>
  <c r="C41" i="9"/>
  <c r="D41" i="9"/>
  <c r="B42" i="9"/>
  <c r="C42" i="9"/>
  <c r="D42" i="9"/>
  <c r="B43" i="9"/>
  <c r="C43" i="9"/>
  <c r="D43" i="9"/>
  <c r="B44" i="9"/>
  <c r="C44" i="9"/>
  <c r="D44" i="9"/>
  <c r="B45" i="9"/>
  <c r="C45" i="9"/>
  <c r="D45" i="9"/>
  <c r="B46" i="9"/>
  <c r="C46" i="9"/>
  <c r="D46" i="9"/>
  <c r="B47" i="9"/>
  <c r="C47" i="9"/>
  <c r="D47" i="9"/>
  <c r="B48" i="9"/>
  <c r="C48" i="9"/>
  <c r="D48" i="9"/>
  <c r="E32" i="7"/>
  <c r="F32" i="7"/>
  <c r="G32" i="7"/>
  <c r="Z32" i="7"/>
  <c r="AA32" i="7"/>
  <c r="AB32" i="7"/>
  <c r="AX10" i="7" l="1"/>
  <c r="AX20" i="7"/>
  <c r="AX31" i="7"/>
  <c r="A58" i="7"/>
  <c r="Y62" i="7"/>
  <c r="AE49" i="7"/>
  <c r="AD51" i="7"/>
  <c r="AE51" i="7"/>
  <c r="AD52" i="7"/>
  <c r="AE52" i="7"/>
  <c r="Z49" i="7"/>
  <c r="Y51" i="7"/>
  <c r="Y52" i="7"/>
  <c r="Y54" i="7"/>
  <c r="AD38" i="7"/>
  <c r="AE38" i="7"/>
  <c r="AD39" i="7"/>
  <c r="AE39" i="7"/>
  <c r="AD40" i="7"/>
  <c r="AE40" i="7"/>
  <c r="AD41" i="7"/>
  <c r="AE41" i="7"/>
  <c r="Y38" i="7"/>
  <c r="Y39" i="7"/>
  <c r="Y40" i="7"/>
  <c r="Y41" i="7"/>
  <c r="Z41" i="7"/>
  <c r="T63" i="7"/>
  <c r="T62" i="7"/>
  <c r="S38" i="7"/>
  <c r="T38" i="7"/>
  <c r="S39" i="7"/>
  <c r="T39" i="7"/>
  <c r="U39" i="7"/>
  <c r="S40" i="7"/>
  <c r="T40" i="7"/>
  <c r="S41" i="7"/>
  <c r="T41" i="7"/>
  <c r="S42" i="7"/>
  <c r="T42" i="7"/>
  <c r="S43" i="7"/>
  <c r="T43" i="7"/>
  <c r="S44" i="7"/>
  <c r="T44" i="7"/>
  <c r="U44" i="7"/>
  <c r="S45" i="7"/>
  <c r="T45" i="7"/>
  <c r="S46" i="7"/>
  <c r="T46" i="7"/>
  <c r="S47" i="7"/>
  <c r="T47" i="7"/>
  <c r="S48" i="7"/>
  <c r="T48" i="7"/>
  <c r="S49" i="7"/>
  <c r="T49" i="7"/>
  <c r="S50" i="7"/>
  <c r="T50" i="7"/>
  <c r="S51" i="7"/>
  <c r="T51" i="7"/>
  <c r="S52" i="7"/>
  <c r="T52" i="7"/>
  <c r="S53" i="7"/>
  <c r="T53" i="7"/>
  <c r="S54" i="7"/>
  <c r="T54" i="7"/>
  <c r="S55" i="7"/>
  <c r="T55" i="7"/>
  <c r="S56" i="7"/>
  <c r="T56" i="7"/>
  <c r="T57" i="7"/>
  <c r="T58" i="7"/>
  <c r="S59" i="7"/>
  <c r="T59" i="7"/>
  <c r="S60" i="7"/>
  <c r="T60" i="7"/>
  <c r="S61" i="7"/>
  <c r="T61" i="7"/>
  <c r="M63" i="7"/>
  <c r="M64" i="7"/>
  <c r="M38" i="7"/>
  <c r="N38" i="7"/>
  <c r="M39" i="7"/>
  <c r="N39" i="7"/>
  <c r="M40" i="7"/>
  <c r="M41" i="7"/>
  <c r="M42" i="7"/>
  <c r="M43" i="7"/>
  <c r="M44" i="7"/>
  <c r="N44" i="7"/>
  <c r="M45" i="7"/>
  <c r="M46" i="7"/>
  <c r="N46" i="7"/>
  <c r="M47" i="7"/>
  <c r="M48" i="7"/>
  <c r="M49" i="7"/>
  <c r="M50" i="7"/>
  <c r="N50" i="7"/>
  <c r="M51" i="7"/>
  <c r="M52" i="7"/>
  <c r="M53" i="7"/>
  <c r="M54" i="7"/>
  <c r="M55" i="7"/>
  <c r="N55" i="7"/>
  <c r="M56" i="7"/>
  <c r="M57" i="7"/>
  <c r="M58" i="7"/>
  <c r="M59" i="7"/>
  <c r="M60" i="7"/>
  <c r="M61" i="7"/>
  <c r="M62" i="7"/>
  <c r="N62" i="7"/>
  <c r="F58" i="7"/>
  <c r="G5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G55" i="7"/>
  <c r="F56" i="7"/>
  <c r="G56" i="7"/>
  <c r="F57" i="7"/>
  <c r="G57" i="7"/>
  <c r="A57" i="7"/>
  <c r="B38" i="7"/>
  <c r="A39" i="7"/>
  <c r="B40" i="7"/>
  <c r="A41" i="7"/>
  <c r="A42" i="7"/>
  <c r="A43" i="7"/>
  <c r="A44" i="7"/>
  <c r="A45" i="7"/>
  <c r="B45" i="7"/>
  <c r="A46" i="7"/>
  <c r="A47" i="7"/>
  <c r="B47" i="7"/>
  <c r="A48" i="7"/>
  <c r="A49" i="7"/>
  <c r="A50" i="7"/>
  <c r="B50" i="7"/>
  <c r="A51" i="7"/>
  <c r="A52" i="7"/>
  <c r="A53" i="7"/>
  <c r="A54" i="7"/>
  <c r="B54" i="7"/>
  <c r="A55" i="7"/>
  <c r="A56" i="7"/>
  <c r="F118" i="2" l="1"/>
  <c r="B57" i="7" s="1"/>
  <c r="F117" i="2"/>
  <c r="F116" i="2"/>
  <c r="B55" i="7" s="1"/>
  <c r="F114" i="2"/>
  <c r="B53" i="7" s="1"/>
  <c r="F113" i="2"/>
  <c r="B52" i="7" s="1"/>
  <c r="F112" i="2"/>
  <c r="B51" i="7" s="1"/>
  <c r="F110" i="2"/>
  <c r="B49" i="7" s="1"/>
  <c r="F109" i="2"/>
  <c r="B48" i="7" s="1"/>
  <c r="AO17" i="7" s="1"/>
  <c r="F107" i="2"/>
  <c r="B46" i="7" s="1"/>
  <c r="F105" i="2"/>
  <c r="B44" i="7" s="1"/>
  <c r="F104" i="2"/>
  <c r="B43" i="7" s="1"/>
  <c r="F103" i="2"/>
  <c r="B42" i="7" s="1"/>
  <c r="F102" i="2"/>
  <c r="B41" i="7" s="1"/>
  <c r="F100" i="2"/>
  <c r="B39" i="7" s="1"/>
  <c r="F97" i="2"/>
  <c r="F95" i="2"/>
  <c r="C67" i="2"/>
  <c r="F120" i="2" l="1"/>
  <c r="B60" i="7" s="1"/>
  <c r="F121" i="2"/>
  <c r="B56" i="7"/>
  <c r="M51" i="2"/>
  <c r="N51" i="2"/>
  <c r="Y51" i="2"/>
  <c r="Y108" i="2" s="1"/>
  <c r="F49" i="9" s="1"/>
  <c r="AM16" i="9" s="1"/>
  <c r="Z51" i="2"/>
  <c r="Z108" i="2" s="1"/>
  <c r="G49" i="9" s="1"/>
  <c r="AN16" i="9" s="1"/>
  <c r="X51" i="2"/>
  <c r="X108" i="2" s="1"/>
  <c r="E49" i="9" s="1"/>
  <c r="AL16" i="9" s="1"/>
  <c r="L51" i="2"/>
  <c r="M50" i="2"/>
  <c r="M104" i="2" s="1"/>
  <c r="I43" i="7" s="1"/>
  <c r="N50" i="2"/>
  <c r="N104" i="2" s="1"/>
  <c r="J43" i="7" s="1"/>
  <c r="Y50" i="2"/>
  <c r="Y107" i="2" s="1"/>
  <c r="F48" i="9" s="1"/>
  <c r="Z50" i="2"/>
  <c r="Z107" i="2" s="1"/>
  <c r="G48" i="9" s="1"/>
  <c r="X50" i="2"/>
  <c r="X107" i="2" s="1"/>
  <c r="E48" i="9" s="1"/>
  <c r="L50" i="2"/>
  <c r="L104" i="2" s="1"/>
  <c r="H43" i="7" s="1"/>
  <c r="M49" i="2"/>
  <c r="N49" i="2"/>
  <c r="L49" i="2"/>
  <c r="M45" i="2"/>
  <c r="M101" i="2" s="1"/>
  <c r="I40" i="7" s="1"/>
  <c r="N45" i="2"/>
  <c r="N101" i="2" s="1"/>
  <c r="J40" i="7" s="1"/>
  <c r="L45" i="2"/>
  <c r="L101" i="2" s="1"/>
  <c r="H40" i="7" s="1"/>
  <c r="Y45" i="2"/>
  <c r="Y103" i="2" s="1"/>
  <c r="F44" i="9" s="1"/>
  <c r="Z45" i="2"/>
  <c r="Z103" i="2" s="1"/>
  <c r="G44" i="9" s="1"/>
  <c r="X45" i="2"/>
  <c r="X103" i="2" s="1"/>
  <c r="E44" i="9" s="1"/>
  <c r="Y88" i="2"/>
  <c r="Y101" i="2" s="1"/>
  <c r="F42" i="9" s="1"/>
  <c r="Z88" i="2"/>
  <c r="Z101" i="2" s="1"/>
  <c r="G42" i="9" s="1"/>
  <c r="X88" i="2"/>
  <c r="X101" i="2" s="1"/>
  <c r="E42" i="9" s="1"/>
  <c r="J113" i="1"/>
  <c r="S63" i="7" s="1"/>
  <c r="J112" i="1"/>
  <c r="S62" i="7" s="1"/>
  <c r="F90" i="1"/>
  <c r="N40" i="7" s="1"/>
  <c r="F85" i="1"/>
  <c r="F113" i="1"/>
  <c r="N63" i="7" s="1"/>
  <c r="AO31" i="7" s="1"/>
  <c r="F111" i="1"/>
  <c r="N61" i="7" s="1"/>
  <c r="AO30" i="7" s="1"/>
  <c r="BB30" i="7" s="1"/>
  <c r="F110" i="1"/>
  <c r="N60" i="7" s="1"/>
  <c r="AO29" i="7" s="1"/>
  <c r="BB29" i="7" s="1"/>
  <c r="F109" i="1"/>
  <c r="N59" i="7" s="1"/>
  <c r="F108" i="1"/>
  <c r="N58" i="7" s="1"/>
  <c r="AO27" i="7" s="1"/>
  <c r="F107" i="1"/>
  <c r="N57" i="7" s="1"/>
  <c r="AO26" i="7" s="1"/>
  <c r="BB26" i="7" s="1"/>
  <c r="F106" i="1"/>
  <c r="N56" i="7" s="1"/>
  <c r="AO25" i="7" s="1"/>
  <c r="F104" i="1"/>
  <c r="N54" i="7" s="1"/>
  <c r="F103" i="1"/>
  <c r="N53" i="7" s="1"/>
  <c r="AO23" i="7" s="1"/>
  <c r="F102" i="1"/>
  <c r="N52" i="7" s="1"/>
  <c r="AO22" i="7" s="1"/>
  <c r="BB22" i="7" s="1"/>
  <c r="F101" i="1"/>
  <c r="N51" i="7" s="1"/>
  <c r="AO21" i="7" s="1"/>
  <c r="BB21" i="7" s="1"/>
  <c r="F99" i="1"/>
  <c r="N49" i="7" s="1"/>
  <c r="AO20" i="7" s="1"/>
  <c r="BB20" i="7" s="1"/>
  <c r="F98" i="1"/>
  <c r="N48" i="7" s="1"/>
  <c r="F97" i="1"/>
  <c r="N47" i="7" s="1"/>
  <c r="AO18" i="7" s="1"/>
  <c r="F95" i="1"/>
  <c r="N45" i="7" s="1"/>
  <c r="F93" i="1"/>
  <c r="N43" i="7" s="1"/>
  <c r="AO15" i="7" s="1"/>
  <c r="F92" i="1"/>
  <c r="N42" i="7" s="1"/>
  <c r="AO14" i="7" s="1"/>
  <c r="F91" i="1"/>
  <c r="N41" i="7" s="1"/>
  <c r="F87" i="1"/>
  <c r="F81" i="1"/>
  <c r="M51" i="1"/>
  <c r="M101" i="1" s="1"/>
  <c r="V51" i="7" s="1"/>
  <c r="N51" i="1"/>
  <c r="N101" i="1" s="1"/>
  <c r="W51" i="7" s="1"/>
  <c r="M54" i="1"/>
  <c r="M104" i="1" s="1"/>
  <c r="V54" i="7" s="1"/>
  <c r="N54" i="1"/>
  <c r="N104" i="1" s="1"/>
  <c r="W54" i="7" s="1"/>
  <c r="Y56" i="1"/>
  <c r="Z56" i="1"/>
  <c r="M56" i="1"/>
  <c r="N56" i="1"/>
  <c r="X56" i="1"/>
  <c r="L56" i="1"/>
  <c r="L54" i="1"/>
  <c r="L104" i="1" s="1"/>
  <c r="U54" i="7" s="1"/>
  <c r="U93" i="7" s="1"/>
  <c r="AV38" i="7" l="1"/>
  <c r="BB27" i="7"/>
  <c r="AV39" i="7"/>
  <c r="BB31" i="7"/>
  <c r="W89" i="7"/>
  <c r="V21" i="7"/>
  <c r="AN21" i="7" s="1"/>
  <c r="V89" i="7"/>
  <c r="U21" i="7"/>
  <c r="AM21" i="7" s="1"/>
  <c r="W93" i="7"/>
  <c r="V93" i="7"/>
  <c r="F114" i="1"/>
  <c r="AO28" i="7"/>
  <c r="BB28" i="7" s="1"/>
  <c r="F115" i="1"/>
  <c r="F83" i="1"/>
  <c r="AS21" i="7" l="1"/>
  <c r="AW36" i="7"/>
  <c r="AT21" i="7"/>
  <c r="AX36" i="7"/>
  <c r="L51" i="1"/>
  <c r="L101" i="1" s="1"/>
  <c r="U51" i="7" s="1"/>
  <c r="U89" i="7" s="1"/>
  <c r="T21" i="7" l="1"/>
  <c r="AL21" i="7" s="1"/>
  <c r="AV36" i="7" s="1"/>
  <c r="F27" i="3"/>
  <c r="Z40" i="7" s="1"/>
  <c r="AO19" i="7" s="1"/>
  <c r="F20" i="3"/>
  <c r="F45" i="4"/>
  <c r="Z52" i="7" s="1"/>
  <c r="AO16" i="7" s="1"/>
  <c r="F44" i="4"/>
  <c r="Z51" i="7" s="1"/>
  <c r="E43" i="4"/>
  <c r="Y50" i="7" s="1"/>
  <c r="F41" i="4"/>
  <c r="F39" i="4"/>
  <c r="F38" i="5"/>
  <c r="Y18" i="5"/>
  <c r="Z18" i="5"/>
  <c r="X18" i="5"/>
  <c r="C13" i="8" l="1"/>
  <c r="C14" i="8" l="1"/>
  <c r="M55" i="1"/>
  <c r="M105" i="1" s="1"/>
  <c r="V55" i="7" s="1"/>
  <c r="N55" i="1"/>
  <c r="N105" i="1" s="1"/>
  <c r="W55" i="7" s="1"/>
  <c r="L55" i="1"/>
  <c r="L105" i="1" s="1"/>
  <c r="U55" i="7" s="1"/>
  <c r="AE74" i="7" l="1"/>
  <c r="AE70" i="7"/>
  <c r="AE71" i="7" l="1"/>
  <c r="AE75" i="7"/>
  <c r="H24" i="6"/>
  <c r="H22" i="6"/>
  <c r="H19" i="6"/>
  <c r="H25" i="6"/>
  <c r="H21" i="6"/>
  <c r="H20" i="6"/>
  <c r="AE76" i="7" l="1"/>
  <c r="AE72" i="7"/>
  <c r="AE77" i="7" l="1"/>
  <c r="M36" i="1"/>
  <c r="M91" i="1" s="1"/>
  <c r="V41" i="7" s="1"/>
  <c r="N36" i="1"/>
  <c r="N91" i="1" s="1"/>
  <c r="W41" i="7" s="1"/>
  <c r="AE78" i="7" l="1"/>
  <c r="D14" i="8"/>
  <c r="E14" i="8"/>
  <c r="D22" i="1"/>
  <c r="J22" i="1" s="1"/>
  <c r="P22" i="1" s="1"/>
  <c r="V22" i="1" s="1"/>
  <c r="J21" i="2"/>
  <c r="P21" i="2" s="1"/>
  <c r="V21" i="2" s="1"/>
  <c r="D30" i="8"/>
  <c r="E30" i="8" s="1"/>
  <c r="AE79" i="7" l="1"/>
  <c r="D8" i="3"/>
  <c r="D31" i="8"/>
  <c r="E31" i="8" s="1"/>
  <c r="AE80" i="7" l="1"/>
  <c r="J8" i="3"/>
  <c r="P8" i="3" s="1"/>
  <c r="V8" i="3" s="1"/>
  <c r="D19" i="4"/>
  <c r="I19" i="1"/>
  <c r="I5" i="3" s="1"/>
  <c r="I16" i="4" s="1"/>
  <c r="I6" i="5" s="1"/>
  <c r="AE81" i="7" l="1"/>
  <c r="J19" i="4"/>
  <c r="P19" i="4" s="1"/>
  <c r="V19" i="4" s="1"/>
  <c r="D9" i="5"/>
  <c r="J9" i="5" s="1"/>
  <c r="P9" i="5" s="1"/>
  <c r="V9" i="5" s="1"/>
  <c r="AE82" i="7" l="1"/>
  <c r="J42" i="4"/>
  <c r="AD49" i="7" s="1"/>
  <c r="E42" i="4"/>
  <c r="Y49" i="7" s="1"/>
  <c r="E101" i="2"/>
  <c r="A40" i="7" s="1"/>
  <c r="AE83" i="7" l="1"/>
  <c r="B83" i="1"/>
  <c r="B22" i="3" s="1"/>
  <c r="B37" i="4" s="1"/>
  <c r="B36" i="5" s="1"/>
  <c r="AE84" i="7" l="1"/>
  <c r="S37" i="7"/>
  <c r="T37" i="7"/>
  <c r="F43" i="5"/>
  <c r="Z61" i="7" s="1"/>
  <c r="AO13" i="7" s="1"/>
  <c r="F42" i="5"/>
  <c r="X46" i="4"/>
  <c r="Z45" i="9" s="1"/>
  <c r="BM25" i="9" s="1"/>
  <c r="F43" i="4"/>
  <c r="F26" i="3"/>
  <c r="Z39" i="7" s="1"/>
  <c r="F24" i="3"/>
  <c r="F35" i="4"/>
  <c r="F33" i="5"/>
  <c r="Y21" i="5"/>
  <c r="Z21" i="5"/>
  <c r="X21" i="5"/>
  <c r="F44" i="5" l="1"/>
  <c r="F45" i="5" s="1"/>
  <c r="F46" i="5" s="1"/>
  <c r="AE85" i="7"/>
  <c r="Z50" i="7"/>
  <c r="AO12" i="7" s="1"/>
  <c r="L122" i="2"/>
  <c r="Y26" i="4"/>
  <c r="Z26" i="4"/>
  <c r="X26" i="4"/>
  <c r="Z62" i="7" l="1"/>
  <c r="AE86" i="7"/>
  <c r="Y32" i="2"/>
  <c r="Z32" i="2"/>
  <c r="X32" i="2"/>
  <c r="M62" i="1"/>
  <c r="M109" i="1" s="1"/>
  <c r="V59" i="7" s="1"/>
  <c r="N62" i="1"/>
  <c r="N109" i="1" s="1"/>
  <c r="W59" i="7" s="1"/>
  <c r="L62" i="1"/>
  <c r="L109" i="1" s="1"/>
  <c r="U59" i="7" s="1"/>
  <c r="U100" i="7" s="1"/>
  <c r="M52" i="1"/>
  <c r="M102" i="1" s="1"/>
  <c r="V52" i="7" s="1"/>
  <c r="N52" i="1"/>
  <c r="N102" i="1" s="1"/>
  <c r="W52" i="7" s="1"/>
  <c r="L52" i="1"/>
  <c r="L102" i="1" s="1"/>
  <c r="U52" i="7" s="1"/>
  <c r="M49" i="1"/>
  <c r="N49" i="1"/>
  <c r="L49" i="1"/>
  <c r="M44" i="1"/>
  <c r="M96" i="1" s="1"/>
  <c r="V46" i="7" s="1"/>
  <c r="N44" i="1"/>
  <c r="N96" i="1" s="1"/>
  <c r="W46" i="7" s="1"/>
  <c r="L44" i="1"/>
  <c r="L96" i="1" s="1"/>
  <c r="U46" i="7" s="1"/>
  <c r="U90" i="7" l="1"/>
  <c r="W22" i="7"/>
  <c r="AL22" i="7" s="1"/>
  <c r="AV37" i="7" s="1"/>
  <c r="W100" i="7"/>
  <c r="V100" i="7"/>
  <c r="W90" i="7"/>
  <c r="Y22" i="7"/>
  <c r="V90" i="7"/>
  <c r="X22" i="7"/>
  <c r="AE87" i="7"/>
  <c r="M40" i="1"/>
  <c r="M95" i="1" s="1"/>
  <c r="V45" i="7" s="1"/>
  <c r="N40" i="1"/>
  <c r="N95" i="1" s="1"/>
  <c r="W45" i="7" s="1"/>
  <c r="L40" i="1"/>
  <c r="L95" i="1" s="1"/>
  <c r="U45" i="7" s="1"/>
  <c r="Y36" i="1"/>
  <c r="Y93" i="1" s="1"/>
  <c r="M46" i="9" s="1"/>
  <c r="Z36" i="1"/>
  <c r="Z93" i="1" s="1"/>
  <c r="N46" i="9" s="1"/>
  <c r="X36" i="1"/>
  <c r="X93" i="1" s="1"/>
  <c r="L46" i="9" s="1"/>
  <c r="L36" i="1"/>
  <c r="L91" i="1" s="1"/>
  <c r="U41" i="7" s="1"/>
  <c r="AN22" i="7" l="1"/>
  <c r="AM22" i="7"/>
  <c r="AE88" i="7"/>
  <c r="Z40" i="1"/>
  <c r="Z99" i="1" s="1"/>
  <c r="Y40" i="1"/>
  <c r="Y99" i="1" s="1"/>
  <c r="X40" i="1"/>
  <c r="X99" i="1" s="1"/>
  <c r="L52" i="9" s="1"/>
  <c r="AE48" i="7"/>
  <c r="N37" i="7"/>
  <c r="B37" i="7"/>
  <c r="B59" i="7" s="1"/>
  <c r="B61" i="7" s="1"/>
  <c r="J25" i="3"/>
  <c r="K25" i="3"/>
  <c r="K24" i="3"/>
  <c r="AE37" i="7" s="1"/>
  <c r="J24" i="3"/>
  <c r="AD37" i="7" s="1"/>
  <c r="Z37" i="7"/>
  <c r="F46" i="4"/>
  <c r="J41" i="4"/>
  <c r="AD48" i="7" s="1"/>
  <c r="J42" i="5"/>
  <c r="U40" i="5"/>
  <c r="AD40" i="9" s="1"/>
  <c r="V40" i="5"/>
  <c r="AE40" i="9" s="1"/>
  <c r="AS22" i="7" l="1"/>
  <c r="AW37" i="7"/>
  <c r="AT22" i="7"/>
  <c r="AX37" i="7"/>
  <c r="N52" i="9"/>
  <c r="M52" i="9"/>
  <c r="Z53" i="7"/>
  <c r="AO24" i="7" s="1"/>
  <c r="BB24" i="7" s="1"/>
  <c r="F47" i="4"/>
  <c r="N64" i="7"/>
  <c r="Z54" i="7" l="1"/>
  <c r="F48" i="4"/>
  <c r="F49" i="4" s="1"/>
  <c r="M61" i="1"/>
  <c r="M108" i="1" s="1"/>
  <c r="V58" i="7" s="1"/>
  <c r="N61" i="1"/>
  <c r="N108" i="1" s="1"/>
  <c r="W58" i="7" s="1"/>
  <c r="AH27" i="7" l="1"/>
  <c r="W98" i="7"/>
  <c r="V98" i="7"/>
  <c r="AG27" i="7"/>
  <c r="U67" i="2"/>
  <c r="M54" i="2"/>
  <c r="N54" i="2"/>
  <c r="M11" i="3"/>
  <c r="M24" i="3" s="1"/>
  <c r="N11" i="3"/>
  <c r="N24" i="3" s="1"/>
  <c r="L11" i="3"/>
  <c r="L24" i="3" s="1"/>
  <c r="M12" i="3"/>
  <c r="M25" i="3" s="1"/>
  <c r="AG38" i="7" s="1"/>
  <c r="N12" i="3"/>
  <c r="N25" i="3" s="1"/>
  <c r="AH38" i="7" s="1"/>
  <c r="L12" i="3"/>
  <c r="L25" i="3" s="1"/>
  <c r="AF38" i="7" s="1"/>
  <c r="AH37" i="7" l="1"/>
  <c r="AG37" i="7"/>
  <c r="AN27" i="7"/>
  <c r="AT27" i="7" s="1"/>
  <c r="AM27" i="7"/>
  <c r="AS27" i="7" s="1"/>
  <c r="AF37" i="7"/>
  <c r="L61" i="1"/>
  <c r="L108" i="1" s="1"/>
  <c r="U58" i="7" s="1"/>
  <c r="U98" i="7" s="1"/>
  <c r="AF27" i="7" l="1"/>
  <c r="AL27" i="7" s="1"/>
  <c r="AR27" i="7" s="1"/>
  <c r="N65" i="7"/>
  <c r="N66" i="7" s="1"/>
  <c r="M75" i="2"/>
  <c r="N75" i="2"/>
  <c r="Y75" i="2"/>
  <c r="Z75" i="2"/>
  <c r="X75" i="2"/>
  <c r="L75" i="2"/>
  <c r="W67" i="2"/>
  <c r="V67" i="2"/>
  <c r="Y54" i="2"/>
  <c r="Z54" i="2"/>
  <c r="X54" i="2"/>
  <c r="L54" i="2"/>
  <c r="AL2" i="7" l="1"/>
  <c r="U2" i="2" s="1"/>
  <c r="U2" i="1" s="1"/>
  <c r="U2" i="3" s="1"/>
  <c r="U2" i="4" s="1"/>
  <c r="U2" i="5" s="1"/>
  <c r="AL3" i="7"/>
  <c r="U3" i="2" s="1"/>
  <c r="U3" i="1" s="1"/>
  <c r="U3" i="3" s="1"/>
  <c r="U3" i="4" s="1"/>
  <c r="U3" i="5" s="1"/>
  <c r="AL1" i="7"/>
  <c r="U1" i="2" s="1"/>
  <c r="U1" i="1" s="1"/>
  <c r="U1" i="3" s="1"/>
  <c r="U1" i="4" s="1"/>
  <c r="U1" i="5" s="1"/>
  <c r="M66" i="1" l="1"/>
  <c r="N66" i="1"/>
  <c r="F125" i="2" l="1"/>
  <c r="F127" i="2" s="1"/>
  <c r="H23" i="6" l="1"/>
  <c r="H26" i="6" s="1"/>
  <c r="G19" i="6"/>
  <c r="G20" i="6" s="1"/>
  <c r="G21" i="6" s="1"/>
  <c r="G22" i="6" s="1"/>
  <c r="G23" i="6" s="1"/>
  <c r="G24" i="6" s="1"/>
  <c r="G25" i="6" s="1"/>
  <c r="M37" i="7" l="1"/>
  <c r="G92" i="2"/>
  <c r="G122" i="2" s="1"/>
  <c r="H92" i="2"/>
  <c r="H122" i="2" s="1"/>
  <c r="I38" i="9"/>
  <c r="C38" i="9"/>
  <c r="D38" i="9"/>
  <c r="B38" i="9"/>
  <c r="V97" i="1"/>
  <c r="J50" i="9" s="1"/>
  <c r="V96" i="1"/>
  <c r="J49" i="9" s="1"/>
  <c r="V86" i="1"/>
  <c r="J39" i="9" s="1"/>
  <c r="M41" i="1"/>
  <c r="N41" i="1"/>
  <c r="L41" i="1"/>
  <c r="I42" i="1"/>
  <c r="K42" i="1"/>
  <c r="J42" i="1"/>
  <c r="Y42" i="1"/>
  <c r="Y101" i="1" s="1"/>
  <c r="M54" i="9" s="1"/>
  <c r="AY19" i="9" s="1"/>
  <c r="AY33" i="9" s="1"/>
  <c r="Z42" i="1"/>
  <c r="Z101" i="1" s="1"/>
  <c r="N54" i="9" s="1"/>
  <c r="AZ19" i="9" s="1"/>
  <c r="AZ33" i="9" s="1"/>
  <c r="Y41" i="1"/>
  <c r="Y100" i="1" s="1"/>
  <c r="M53" i="9" s="1"/>
  <c r="AV19" i="9" s="1"/>
  <c r="Z41" i="1"/>
  <c r="Z100" i="1" s="1"/>
  <c r="N53" i="9" s="1"/>
  <c r="AW19" i="9" s="1"/>
  <c r="X41" i="1"/>
  <c r="X100" i="1" s="1"/>
  <c r="L53" i="9" s="1"/>
  <c r="AU19" i="9" s="1"/>
  <c r="X42" i="1"/>
  <c r="X101" i="1" s="1"/>
  <c r="L54" i="9" s="1"/>
  <c r="AX19" i="9" s="1"/>
  <c r="AX33" i="9" s="1"/>
  <c r="D42" i="1"/>
  <c r="E42" i="1"/>
  <c r="C42" i="1"/>
  <c r="A42" i="1"/>
  <c r="M68" i="1"/>
  <c r="N68" i="1"/>
  <c r="L68" i="1"/>
  <c r="M47" i="1"/>
  <c r="N47" i="1"/>
  <c r="L47" i="1"/>
  <c r="M70" i="1"/>
  <c r="N70" i="1"/>
  <c r="L70" i="1"/>
  <c r="M48" i="1"/>
  <c r="N48" i="1"/>
  <c r="L48" i="1"/>
  <c r="M43" i="1"/>
  <c r="N43" i="1"/>
  <c r="L43" i="1"/>
  <c r="Y38" i="1"/>
  <c r="Y96" i="1" s="1"/>
  <c r="M49" i="9" s="1"/>
  <c r="AD15" i="9" s="1"/>
  <c r="M53" i="2" l="1"/>
  <c r="M106" i="2" s="1"/>
  <c r="I45" i="7" s="1"/>
  <c r="N53" i="2"/>
  <c r="N106" i="2" s="1"/>
  <c r="J45" i="7" s="1"/>
  <c r="Y53" i="2"/>
  <c r="Y109" i="2" s="1"/>
  <c r="F50" i="9" s="1"/>
  <c r="Z53" i="2"/>
  <c r="Z109" i="2" s="1"/>
  <c r="G50" i="9" s="1"/>
  <c r="X53" i="2"/>
  <c r="X109" i="2" s="1"/>
  <c r="E50" i="9" s="1"/>
  <c r="L53" i="2"/>
  <c r="L106" i="2" s="1"/>
  <c r="H45" i="7" s="1"/>
  <c r="F92" i="2"/>
  <c r="F122" i="2" s="1"/>
  <c r="Y38" i="2"/>
  <c r="Z38" i="2"/>
  <c r="X38" i="2"/>
  <c r="K27" i="3"/>
  <c r="F25" i="3"/>
  <c r="Z38" i="7" s="1"/>
  <c r="Z43" i="7" s="1"/>
  <c r="M15" i="3"/>
  <c r="M28" i="3" s="1"/>
  <c r="AG41" i="7" s="1"/>
  <c r="K43" i="4"/>
  <c r="AE50" i="7" s="1"/>
  <c r="J43" i="4"/>
  <c r="AD50" i="7" s="1"/>
  <c r="Y25" i="4"/>
  <c r="Z25" i="4"/>
  <c r="X25" i="4"/>
  <c r="Y24" i="4"/>
  <c r="Y40" i="4" s="1"/>
  <c r="AA39" i="9" s="1"/>
  <c r="Z24" i="4"/>
  <c r="Z40" i="4" s="1"/>
  <c r="AB39" i="9" s="1"/>
  <c r="X24" i="4"/>
  <c r="X40" i="4" s="1"/>
  <c r="Z39" i="9" s="1"/>
  <c r="W43" i="5"/>
  <c r="AF43" i="9" s="1"/>
  <c r="U39" i="5"/>
  <c r="AD39" i="9" s="1"/>
  <c r="E43" i="5"/>
  <c r="Y61" i="7" s="1"/>
  <c r="E42" i="5"/>
  <c r="F29" i="3" l="1"/>
  <c r="Z42" i="7" s="1"/>
  <c r="Z44" i="7" s="1"/>
  <c r="Y14" i="5"/>
  <c r="U43" i="5" l="1"/>
  <c r="AD43" i="9" s="1"/>
  <c r="U42" i="5"/>
  <c r="AD42" i="9" s="1"/>
  <c r="U41" i="5"/>
  <c r="AD41" i="9" s="1"/>
  <c r="U38" i="5"/>
  <c r="AD38" i="9" s="1"/>
  <c r="U46" i="4"/>
  <c r="W45" i="9" s="1"/>
  <c r="U41" i="4"/>
  <c r="W40" i="9" s="1"/>
  <c r="U39" i="4"/>
  <c r="W38" i="9" s="1"/>
  <c r="U26" i="3"/>
  <c r="P38" i="9" s="1"/>
  <c r="J27" i="3"/>
  <c r="U89" i="1" l="1"/>
  <c r="I42" i="9" s="1"/>
  <c r="J108" i="1"/>
  <c r="S58" i="7" s="1"/>
  <c r="J107" i="1"/>
  <c r="S57" i="7" s="1"/>
  <c r="U90" i="1" l="1"/>
  <c r="I43" i="9" s="1"/>
  <c r="M46" i="1"/>
  <c r="M100" i="1" s="1"/>
  <c r="V50" i="7" s="1"/>
  <c r="N46" i="1"/>
  <c r="N100" i="1" s="1"/>
  <c r="W50" i="7" s="1"/>
  <c r="L46" i="1"/>
  <c r="L100" i="1" s="1"/>
  <c r="U50" i="7" s="1"/>
  <c r="U88" i="7" s="1"/>
  <c r="AA79" i="7" s="1"/>
  <c r="AF79" i="7" l="1"/>
  <c r="AJ90" i="7"/>
  <c r="W88" i="7"/>
  <c r="AC79" i="7" s="1"/>
  <c r="AH79" i="7" s="1"/>
  <c r="V88" i="7"/>
  <c r="AB79" i="7" s="1"/>
  <c r="AG79" i="7" s="1"/>
  <c r="L66" i="1"/>
  <c r="U63" i="2" l="1"/>
  <c r="I63" i="2"/>
  <c r="K63" i="2"/>
  <c r="Z38" i="1"/>
  <c r="Z96" i="1" s="1"/>
  <c r="N49" i="9" s="1"/>
  <c r="AE15" i="9" s="1"/>
  <c r="T92" i="2"/>
  <c r="S92" i="2"/>
  <c r="R92" i="2"/>
  <c r="M48" i="2"/>
  <c r="N48" i="2"/>
  <c r="L48" i="2"/>
  <c r="E27" i="3"/>
  <c r="E25" i="3"/>
  <c r="E24" i="3"/>
  <c r="Y37" i="7" s="1"/>
  <c r="T20" i="3"/>
  <c r="S20" i="3"/>
  <c r="R20" i="3"/>
  <c r="F22" i="3" s="1"/>
  <c r="G20" i="3"/>
  <c r="G30" i="3" s="1"/>
  <c r="H20" i="3"/>
  <c r="H30" i="3" s="1"/>
  <c r="W43" i="4"/>
  <c r="Y42" i="9" s="1"/>
  <c r="V43" i="4"/>
  <c r="X42" i="9" s="1"/>
  <c r="W42" i="4"/>
  <c r="Y41" i="9" s="1"/>
  <c r="W39" i="4"/>
  <c r="Y38" i="9" s="1"/>
  <c r="V39" i="4"/>
  <c r="X38" i="9" s="1"/>
  <c r="Z48" i="7"/>
  <c r="E41" i="4"/>
  <c r="D39" i="4"/>
  <c r="G35" i="4"/>
  <c r="G49" i="4" s="1"/>
  <c r="H35" i="4"/>
  <c r="H49" i="4" s="1"/>
  <c r="Q35" i="4"/>
  <c r="R35" i="4"/>
  <c r="S35" i="4"/>
  <c r="T35" i="4"/>
  <c r="Y23" i="4"/>
  <c r="Z23" i="4"/>
  <c r="X23" i="4"/>
  <c r="Y22" i="4"/>
  <c r="Z22" i="4"/>
  <c r="X22" i="4"/>
  <c r="Z27" i="4"/>
  <c r="X27" i="4"/>
  <c r="Z39" i="4" l="1"/>
  <c r="AB38" i="9" s="1"/>
  <c r="Y39" i="4"/>
  <c r="X39" i="4"/>
  <c r="Z55" i="7"/>
  <c r="Z56" i="7" s="1"/>
  <c r="AO10" i="7"/>
  <c r="F94" i="2"/>
  <c r="R6" i="6" s="1"/>
  <c r="Y48" i="7"/>
  <c r="W42" i="5"/>
  <c r="AF42" i="9" s="1"/>
  <c r="V41" i="5"/>
  <c r="AE41" i="9" s="1"/>
  <c r="V39" i="5"/>
  <c r="AE39" i="9" s="1"/>
  <c r="Z22" i="5"/>
  <c r="Z40" i="5" s="1"/>
  <c r="AI40" i="9" s="1"/>
  <c r="Y22" i="5"/>
  <c r="Y40" i="5" s="1"/>
  <c r="AH40" i="9" s="1"/>
  <c r="X22" i="5"/>
  <c r="X40" i="5" s="1"/>
  <c r="AG40" i="9" s="1"/>
  <c r="AA38" i="9" l="1"/>
  <c r="Z60" i="7"/>
  <c r="Z38" i="9"/>
  <c r="F132" i="2"/>
  <c r="F131" i="2"/>
  <c r="F128" i="2"/>
  <c r="Z63" i="7" l="1"/>
  <c r="Z64" i="7" s="1"/>
  <c r="AO11" i="7"/>
  <c r="AO32" i="7" s="1"/>
  <c r="AV9" i="7" s="1"/>
  <c r="AV10" i="7" s="1"/>
  <c r="Z28" i="5"/>
  <c r="Y28" i="5"/>
  <c r="X28" i="5"/>
  <c r="AV27" i="7" l="1"/>
  <c r="AV31" i="7"/>
  <c r="AV13" i="7"/>
  <c r="AV11" i="7"/>
  <c r="AV14" i="7"/>
  <c r="AV12" i="7"/>
  <c r="M42" i="2"/>
  <c r="N42" i="2"/>
  <c r="AV24" i="7" l="1"/>
  <c r="AV21" i="7"/>
  <c r="AV20" i="7"/>
  <c r="AV16" i="7"/>
  <c r="AV29" i="7"/>
  <c r="AV28" i="7"/>
  <c r="AV19" i="7"/>
  <c r="AV30" i="7"/>
  <c r="AV26" i="7"/>
  <c r="AV22" i="7"/>
  <c r="AV25" i="7"/>
  <c r="AV17" i="7"/>
  <c r="AV15" i="7"/>
  <c r="AV23" i="7"/>
  <c r="AV18" i="7"/>
  <c r="V87" i="1"/>
  <c r="J40" i="9" s="1"/>
  <c r="V43" i="5" l="1"/>
  <c r="AE43" i="9" s="1"/>
  <c r="V42" i="5"/>
  <c r="AE42" i="9" s="1"/>
  <c r="W38" i="5"/>
  <c r="AF38" i="9" s="1"/>
  <c r="V38" i="5"/>
  <c r="AE38" i="9" s="1"/>
  <c r="V40" i="4"/>
  <c r="X39" i="9" s="1"/>
  <c r="W46" i="4"/>
  <c r="Y45" i="9" s="1"/>
  <c r="V46" i="4"/>
  <c r="X45" i="9" s="1"/>
  <c r="V41" i="4"/>
  <c r="X40" i="9" s="1"/>
  <c r="V28" i="3"/>
  <c r="R38" i="9"/>
  <c r="V26" i="3"/>
  <c r="Q38" i="9" s="1"/>
  <c r="V93" i="1"/>
  <c r="J46" i="9" s="1"/>
  <c r="V92" i="1"/>
  <c r="J45" i="9" s="1"/>
  <c r="W92" i="1"/>
  <c r="K45" i="9" s="1"/>
  <c r="V91" i="1"/>
  <c r="J44" i="9" s="1"/>
  <c r="W85" i="1"/>
  <c r="K38" i="9" s="1"/>
  <c r="V85" i="1"/>
  <c r="J38" i="9" s="1"/>
  <c r="D5" i="9" l="1"/>
  <c r="G5" i="9" s="1"/>
  <c r="J5" i="9" s="1"/>
  <c r="M5" i="9" s="1"/>
  <c r="C5" i="9"/>
  <c r="F5" i="9" s="1"/>
  <c r="I5" i="9" s="1"/>
  <c r="L5" i="9" s="1"/>
  <c r="B5" i="9"/>
  <c r="E5" i="9" s="1"/>
  <c r="H5" i="9" s="1"/>
  <c r="K5" i="9" s="1"/>
  <c r="AG5" i="9" l="1"/>
  <c r="O5" i="9"/>
  <c r="R5" i="9" s="1"/>
  <c r="U5" i="9" s="1"/>
  <c r="X5" i="9" s="1"/>
  <c r="AA5" i="9" s="1"/>
  <c r="AD5" i="9" s="1"/>
  <c r="AF5" i="9"/>
  <c r="N5" i="9"/>
  <c r="Q5" i="9" s="1"/>
  <c r="T5" i="9" s="1"/>
  <c r="W5" i="9" s="1"/>
  <c r="Z5" i="9" s="1"/>
  <c r="AC5" i="9" s="1"/>
  <c r="AH5" i="9"/>
  <c r="P5" i="9"/>
  <c r="S5" i="9" s="1"/>
  <c r="V5" i="9" s="1"/>
  <c r="Y5" i="9" s="1"/>
  <c r="AB5" i="9" s="1"/>
  <c r="AE5" i="9" s="1"/>
  <c r="BC5" i="9" l="1"/>
  <c r="BF5" i="9" s="1"/>
  <c r="BI5" i="9" s="1"/>
  <c r="BL5" i="9" s="1"/>
  <c r="BO5" i="9" s="1"/>
  <c r="BR5" i="9" s="1"/>
  <c r="BU5" i="9" s="1"/>
  <c r="BX5" i="9" s="1"/>
  <c r="CA5" i="9" s="1"/>
  <c r="AK5" i="9"/>
  <c r="AN5" i="9" s="1"/>
  <c r="AQ5" i="9" s="1"/>
  <c r="AT5" i="9" s="1"/>
  <c r="BA5" i="9"/>
  <c r="BD5" i="9" s="1"/>
  <c r="BG5" i="9" s="1"/>
  <c r="BJ5" i="9" s="1"/>
  <c r="BM5" i="9" s="1"/>
  <c r="BP5" i="9" s="1"/>
  <c r="CB5" i="9" s="1"/>
  <c r="AI5" i="9"/>
  <c r="AL5" i="9" s="1"/>
  <c r="AO5" i="9" s="1"/>
  <c r="AR5" i="9" s="1"/>
  <c r="BB5" i="9"/>
  <c r="BE5" i="9" s="1"/>
  <c r="BH5" i="9" s="1"/>
  <c r="BK5" i="9" s="1"/>
  <c r="BN5" i="9" s="1"/>
  <c r="BQ5" i="9" s="1"/>
  <c r="BT5" i="9" s="1"/>
  <c r="BW5" i="9" s="1"/>
  <c r="BZ5" i="9" s="1"/>
  <c r="AJ5" i="9"/>
  <c r="AM5" i="9" s="1"/>
  <c r="AP5" i="9" s="1"/>
  <c r="AS5" i="9" s="1"/>
  <c r="AY5" i="9" l="1"/>
  <c r="AV5" i="9"/>
  <c r="AZ5" i="9"/>
  <c r="AW5" i="9"/>
  <c r="AU5" i="9"/>
  <c r="AX5" i="9"/>
  <c r="CD5" i="9"/>
  <c r="BS5" i="9"/>
  <c r="BV5" i="9" s="1"/>
  <c r="BY5" i="9" s="1"/>
  <c r="CC5" i="9"/>
  <c r="J116" i="2"/>
  <c r="F55" i="7" s="1"/>
  <c r="M44" i="2"/>
  <c r="N44" i="2"/>
  <c r="N100" i="2" l="1"/>
  <c r="J39" i="7" s="1"/>
  <c r="W72" i="7" s="1"/>
  <c r="M100" i="2"/>
  <c r="I39" i="7" s="1"/>
  <c r="V72" i="7" s="1"/>
  <c r="K28" i="3"/>
  <c r="J28" i="3"/>
  <c r="J46" i="4"/>
  <c r="AD53" i="7" s="1"/>
  <c r="G37" i="4"/>
  <c r="S8" i="6" s="1"/>
  <c r="H37" i="4"/>
  <c r="T8" i="6" s="1"/>
  <c r="F37" i="4"/>
  <c r="R8" i="6" s="1"/>
  <c r="K43" i="5"/>
  <c r="AE61" i="7" s="1"/>
  <c r="J43" i="5"/>
  <c r="AD61" i="7" s="1"/>
  <c r="F35" i="5"/>
  <c r="N15" i="3"/>
  <c r="N28" i="3" s="1"/>
  <c r="AH41" i="7" s="1"/>
  <c r="L15" i="3"/>
  <c r="L28" i="3" s="1"/>
  <c r="AF41" i="7" s="1"/>
  <c r="AB71" i="7" l="1"/>
  <c r="AG71" i="7" s="1"/>
  <c r="AC71" i="7"/>
  <c r="AH71" i="7" s="1"/>
  <c r="M16" i="3"/>
  <c r="M27" i="3" s="1"/>
  <c r="AG40" i="7" s="1"/>
  <c r="N16" i="3"/>
  <c r="N27" i="3" s="1"/>
  <c r="AH40" i="7" s="1"/>
  <c r="L16" i="3"/>
  <c r="L27" i="3" s="1"/>
  <c r="AF40" i="7" s="1"/>
  <c r="M69" i="1"/>
  <c r="N69" i="1"/>
  <c r="L69" i="1"/>
  <c r="M52" i="2"/>
  <c r="M105" i="2" s="1"/>
  <c r="I44" i="7" s="1"/>
  <c r="V78" i="7" s="1"/>
  <c r="N52" i="2"/>
  <c r="N105" i="2" s="1"/>
  <c r="J44" i="7" s="1"/>
  <c r="W78" i="7" s="1"/>
  <c r="L52" i="2"/>
  <c r="L105" i="2" s="1"/>
  <c r="H44" i="7" s="1"/>
  <c r="U78" i="7" s="1"/>
  <c r="M20" i="5"/>
  <c r="M43" i="5" s="1"/>
  <c r="AG61" i="7" s="1"/>
  <c r="N20" i="5"/>
  <c r="N43" i="5" s="1"/>
  <c r="AH61" i="7" s="1"/>
  <c r="L20" i="5"/>
  <c r="M59" i="2"/>
  <c r="N59" i="2"/>
  <c r="L43" i="5" l="1"/>
  <c r="AF61" i="7" s="1"/>
  <c r="L42" i="2"/>
  <c r="Y14" i="3" l="1"/>
  <c r="Y27" i="3" s="1"/>
  <c r="T39" i="9" s="1"/>
  <c r="Y16" i="3"/>
  <c r="Y28" i="3" s="1"/>
  <c r="T40" i="9" s="1"/>
  <c r="Z16" i="3"/>
  <c r="Z28" i="3" s="1"/>
  <c r="U40" i="9" s="1"/>
  <c r="X16" i="3"/>
  <c r="X28" i="3" s="1"/>
  <c r="S40" i="9" s="1"/>
  <c r="L44" i="2" l="1"/>
  <c r="L100" i="2" s="1"/>
  <c r="H39" i="7" s="1"/>
  <c r="U72" i="7" s="1"/>
  <c r="AA71" i="7" s="1"/>
  <c r="AF71" i="7" s="1"/>
  <c r="L59" i="2"/>
  <c r="F116" i="1" l="1"/>
  <c r="A72" i="2" l="1"/>
  <c r="A61" i="2" s="1"/>
  <c r="E60" i="2"/>
  <c r="A68" i="2" l="1"/>
  <c r="A74" i="2" s="1"/>
  <c r="A60" i="2"/>
  <c r="I8" i="6"/>
  <c r="J8" i="6"/>
  <c r="C8" i="6"/>
  <c r="P8" i="6" s="1"/>
  <c r="V8" i="6" s="1"/>
  <c r="D8" i="6"/>
  <c r="Y29" i="5"/>
  <c r="Z29" i="5"/>
  <c r="Y32" i="5"/>
  <c r="Z32" i="5"/>
  <c r="Y31" i="5"/>
  <c r="Z31" i="5"/>
  <c r="Y27" i="5"/>
  <c r="Z27" i="5"/>
  <c r="Y23" i="5"/>
  <c r="Z23" i="5"/>
  <c r="Y26" i="5"/>
  <c r="Z26" i="5"/>
  <c r="Y25" i="5"/>
  <c r="Z25" i="5"/>
  <c r="Y24" i="5"/>
  <c r="Z24" i="5"/>
  <c r="Y20" i="5"/>
  <c r="Y43" i="5" s="1"/>
  <c r="AH43" i="9" s="1"/>
  <c r="AD14" i="9" s="1"/>
  <c r="AD33" i="9" s="1"/>
  <c r="Z20" i="5"/>
  <c r="Z43" i="5" s="1"/>
  <c r="AI43" i="9" s="1"/>
  <c r="AE14" i="9" s="1"/>
  <c r="AE33" i="9" s="1"/>
  <c r="Y19" i="5"/>
  <c r="Y42" i="5" s="1"/>
  <c r="AH42" i="9" s="1"/>
  <c r="U12" i="9" s="1"/>
  <c r="Z19" i="5"/>
  <c r="Z42" i="5" s="1"/>
  <c r="AI42" i="9" s="1"/>
  <c r="V12" i="9" s="1"/>
  <c r="Y12" i="5"/>
  <c r="Z12" i="5"/>
  <c r="Y13" i="5"/>
  <c r="Z13" i="5"/>
  <c r="Z14" i="5"/>
  <c r="Y15" i="5"/>
  <c r="Z15" i="5"/>
  <c r="Y32" i="4"/>
  <c r="Y44" i="4" s="1"/>
  <c r="AA43" i="9" s="1"/>
  <c r="Z32" i="4"/>
  <c r="Z44" i="4" s="1"/>
  <c r="AB43" i="9" s="1"/>
  <c r="Y30" i="4"/>
  <c r="Z30" i="4"/>
  <c r="Y31" i="4"/>
  <c r="Y43" i="4" s="1"/>
  <c r="AA42" i="9" s="1"/>
  <c r="Z31" i="4"/>
  <c r="Z43" i="4" s="1"/>
  <c r="AB42" i="9" s="1"/>
  <c r="Y29" i="4"/>
  <c r="Y41" i="4" s="1"/>
  <c r="AA40" i="9" s="1"/>
  <c r="Z29" i="4"/>
  <c r="Z41" i="4" s="1"/>
  <c r="AB40" i="9" s="1"/>
  <c r="Y33" i="4"/>
  <c r="Z33" i="4"/>
  <c r="Y28" i="4"/>
  <c r="Z28" i="4"/>
  <c r="Z42" i="4" s="1"/>
  <c r="Y27" i="4"/>
  <c r="Y42" i="4" s="1"/>
  <c r="M27" i="4"/>
  <c r="N27" i="4"/>
  <c r="M31" i="4"/>
  <c r="M43" i="4" s="1"/>
  <c r="AG50" i="7" s="1"/>
  <c r="N31" i="4"/>
  <c r="N43" i="4" s="1"/>
  <c r="AH50" i="7" s="1"/>
  <c r="M29" i="4"/>
  <c r="M42" i="4" s="1"/>
  <c r="AG49" i="7" s="1"/>
  <c r="N29" i="4"/>
  <c r="N42" i="4" s="1"/>
  <c r="AH49" i="7" s="1"/>
  <c r="M33" i="4"/>
  <c r="M45" i="4" s="1"/>
  <c r="AG52" i="7" s="1"/>
  <c r="N33" i="4"/>
  <c r="N45" i="4" s="1"/>
  <c r="AH52" i="7" s="1"/>
  <c r="M28" i="4"/>
  <c r="N28" i="4"/>
  <c r="N30" i="4"/>
  <c r="M30" i="4"/>
  <c r="M32" i="4"/>
  <c r="M44" i="4" s="1"/>
  <c r="AG51" i="7" s="1"/>
  <c r="N32" i="4"/>
  <c r="N44" i="4" s="1"/>
  <c r="AH51" i="7" s="1"/>
  <c r="M34" i="4"/>
  <c r="M46" i="4" s="1"/>
  <c r="AG53" i="7" s="1"/>
  <c r="N34" i="4"/>
  <c r="N46" i="4" s="1"/>
  <c r="AH53" i="7" s="1"/>
  <c r="I7" i="6"/>
  <c r="J7" i="6"/>
  <c r="Y13" i="3"/>
  <c r="Y26" i="3" s="1"/>
  <c r="Z13" i="3"/>
  <c r="Z26" i="3" s="1"/>
  <c r="Z14" i="3"/>
  <c r="Z27" i="3" s="1"/>
  <c r="U39" i="9" s="1"/>
  <c r="M14" i="3"/>
  <c r="N14" i="3"/>
  <c r="M13" i="3"/>
  <c r="N13" i="3"/>
  <c r="N26" i="3" s="1"/>
  <c r="L13" i="3"/>
  <c r="Z41" i="5" l="1"/>
  <c r="AI41" i="9" s="1"/>
  <c r="M10" i="9" s="1"/>
  <c r="M26" i="3"/>
  <c r="Z45" i="4"/>
  <c r="AB44" i="9" s="1"/>
  <c r="Y45" i="4"/>
  <c r="AA44" i="9" s="1"/>
  <c r="W94" i="7"/>
  <c r="Y24" i="7"/>
  <c r="AN24" i="7" s="1"/>
  <c r="AT24" i="7" s="1"/>
  <c r="V94" i="7"/>
  <c r="X24" i="7"/>
  <c r="AM24" i="7" s="1"/>
  <c r="AS24" i="7" s="1"/>
  <c r="N41" i="4"/>
  <c r="N47" i="4" s="1"/>
  <c r="AH54" i="7" s="1"/>
  <c r="AB41" i="9"/>
  <c r="Z47" i="4"/>
  <c r="AB46" i="9" s="1"/>
  <c r="M41" i="4"/>
  <c r="AG48" i="7" s="1"/>
  <c r="AH48" i="7"/>
  <c r="AA41" i="9"/>
  <c r="U38" i="9"/>
  <c r="Z29" i="3"/>
  <c r="U42" i="9" s="1"/>
  <c r="AH39" i="7"/>
  <c r="N29" i="3"/>
  <c r="AH42" i="7" s="1"/>
  <c r="AG39" i="7"/>
  <c r="M29" i="3"/>
  <c r="AG42" i="7" s="1"/>
  <c r="T38" i="9"/>
  <c r="Y29" i="3"/>
  <c r="T42" i="9" s="1"/>
  <c r="Y41" i="5"/>
  <c r="AH41" i="9" s="1"/>
  <c r="L10" i="9" s="1"/>
  <c r="Z39" i="5"/>
  <c r="AI39" i="9" s="1"/>
  <c r="Y39" i="5"/>
  <c r="AH39" i="9" s="1"/>
  <c r="Z38" i="5"/>
  <c r="AI38" i="9" s="1"/>
  <c r="Y38" i="5"/>
  <c r="AH38" i="9" s="1"/>
  <c r="AH45" i="9" s="1"/>
  <c r="Y35" i="4"/>
  <c r="Z35" i="4"/>
  <c r="M35" i="4"/>
  <c r="N35" i="4"/>
  <c r="N20" i="3"/>
  <c r="Y20" i="3"/>
  <c r="M20" i="3"/>
  <c r="Z20" i="3"/>
  <c r="Q8" i="6"/>
  <c r="W8" i="6" s="1"/>
  <c r="D7" i="6"/>
  <c r="Q7" i="6" s="1"/>
  <c r="G22" i="3"/>
  <c r="S7" i="6" s="1"/>
  <c r="H22" i="3"/>
  <c r="T7" i="6" s="1"/>
  <c r="C7" i="6"/>
  <c r="P7" i="6" s="1"/>
  <c r="M53" i="1"/>
  <c r="M103" i="1" s="1"/>
  <c r="V53" i="7" s="1"/>
  <c r="N53" i="1"/>
  <c r="N103" i="1" s="1"/>
  <c r="W53" i="7" s="1"/>
  <c r="M63" i="1"/>
  <c r="M110" i="1" s="1"/>
  <c r="V60" i="7" s="1"/>
  <c r="N63" i="1"/>
  <c r="N110" i="1" s="1"/>
  <c r="W60" i="7" s="1"/>
  <c r="M59" i="1"/>
  <c r="N59" i="1"/>
  <c r="M58" i="1"/>
  <c r="N58" i="1"/>
  <c r="M71" i="1"/>
  <c r="M113" i="1" s="1"/>
  <c r="V63" i="7" s="1"/>
  <c r="N71" i="1"/>
  <c r="N113" i="1" s="1"/>
  <c r="W63" i="7" s="1"/>
  <c r="M64" i="1"/>
  <c r="N64" i="1"/>
  <c r="M67" i="1"/>
  <c r="M111" i="1" s="1"/>
  <c r="V61" i="7" s="1"/>
  <c r="V103" i="7" s="1"/>
  <c r="N67" i="1"/>
  <c r="N111" i="1" s="1"/>
  <c r="W61" i="7" s="1"/>
  <c r="W103" i="7" s="1"/>
  <c r="M65" i="1"/>
  <c r="M112" i="1" s="1"/>
  <c r="V62" i="7" s="1"/>
  <c r="N65" i="1"/>
  <c r="N112" i="1" s="1"/>
  <c r="W62" i="7" s="1"/>
  <c r="M45" i="1"/>
  <c r="M98" i="1" s="1"/>
  <c r="V48" i="7" s="1"/>
  <c r="N45" i="1"/>
  <c r="N98" i="1" s="1"/>
  <c r="W48" i="7" s="1"/>
  <c r="M39" i="1"/>
  <c r="M93" i="1" s="1"/>
  <c r="V43" i="7" s="1"/>
  <c r="N39" i="1"/>
  <c r="N93" i="1" s="1"/>
  <c r="W43" i="7" s="1"/>
  <c r="N33" i="1"/>
  <c r="M33" i="1"/>
  <c r="M42" i="1"/>
  <c r="M97" i="1" s="1"/>
  <c r="V47" i="7" s="1"/>
  <c r="N42" i="1"/>
  <c r="N97" i="1" s="1"/>
  <c r="W47" i="7" s="1"/>
  <c r="M38" i="1"/>
  <c r="N38" i="1"/>
  <c r="M60" i="1"/>
  <c r="N60" i="1"/>
  <c r="M50" i="1"/>
  <c r="M99" i="1" s="1"/>
  <c r="V49" i="7" s="1"/>
  <c r="N50" i="1"/>
  <c r="N99" i="1" s="1"/>
  <c r="W49" i="7" s="1"/>
  <c r="M34" i="1"/>
  <c r="N34" i="1"/>
  <c r="M31" i="1"/>
  <c r="M87" i="1" s="1"/>
  <c r="V37" i="7" s="1"/>
  <c r="N31" i="1"/>
  <c r="N87" i="1" s="1"/>
  <c r="W37" i="7" s="1"/>
  <c r="M32" i="1"/>
  <c r="M88" i="1" s="1"/>
  <c r="V38" i="7" s="1"/>
  <c r="V73" i="7" s="1"/>
  <c r="N32" i="1"/>
  <c r="N88" i="1" s="1"/>
  <c r="W38" i="7" s="1"/>
  <c r="W73" i="7" s="1"/>
  <c r="M57" i="1"/>
  <c r="N57" i="1"/>
  <c r="M35" i="1"/>
  <c r="N35" i="1"/>
  <c r="M37" i="1"/>
  <c r="M92" i="1" s="1"/>
  <c r="V42" i="7" s="1"/>
  <c r="N37" i="1"/>
  <c r="N92" i="1" s="1"/>
  <c r="W42" i="7" s="1"/>
  <c r="I9" i="6"/>
  <c r="J9" i="6"/>
  <c r="Y74" i="1"/>
  <c r="Y87" i="1" s="1"/>
  <c r="M40" i="9" s="1"/>
  <c r="Z74" i="1"/>
  <c r="Z87" i="1" s="1"/>
  <c r="N40" i="9" s="1"/>
  <c r="Y58" i="1"/>
  <c r="Y104" i="1" s="1"/>
  <c r="M57" i="9" s="1"/>
  <c r="BN26" i="9" s="1"/>
  <c r="BN33" i="9" s="1"/>
  <c r="Z58" i="1"/>
  <c r="Z104" i="1" s="1"/>
  <c r="N57" i="9" s="1"/>
  <c r="BO26" i="9" s="1"/>
  <c r="BO33" i="9" s="1"/>
  <c r="Y45" i="1"/>
  <c r="Y102" i="1" s="1"/>
  <c r="Z45" i="1"/>
  <c r="Z102" i="1" s="1"/>
  <c r="Y39" i="1"/>
  <c r="Y98" i="1" s="1"/>
  <c r="M51" i="9" s="1"/>
  <c r="AJ16" i="9" s="1"/>
  <c r="AJ33" i="9" s="1"/>
  <c r="Z39" i="1"/>
  <c r="Z98" i="1" s="1"/>
  <c r="N51" i="9" s="1"/>
  <c r="AK16" i="9" s="1"/>
  <c r="AK33" i="9" s="1"/>
  <c r="Y33" i="1"/>
  <c r="Z33" i="1"/>
  <c r="Y57" i="1"/>
  <c r="Y105" i="1" s="1"/>
  <c r="M58" i="9" s="1"/>
  <c r="BQ26" i="9" s="1"/>
  <c r="BQ33" i="9" s="1"/>
  <c r="Z57" i="1"/>
  <c r="Z105" i="1" s="1"/>
  <c r="N58" i="9" s="1"/>
  <c r="BR26" i="9" s="1"/>
  <c r="BR33" i="9" s="1"/>
  <c r="Y35" i="1"/>
  <c r="Y91" i="1" s="1"/>
  <c r="M44" i="9" s="1"/>
  <c r="Z35" i="1"/>
  <c r="Z91" i="1" s="1"/>
  <c r="N44" i="9" s="1"/>
  <c r="Y37" i="1"/>
  <c r="Y97" i="1" s="1"/>
  <c r="M50" i="9" s="1"/>
  <c r="AG15" i="9" s="1"/>
  <c r="AG33" i="9" s="1"/>
  <c r="Z37" i="1"/>
  <c r="Z97" i="1" s="1"/>
  <c r="N50" i="9" s="1"/>
  <c r="AH15" i="9" s="1"/>
  <c r="AH33" i="9" s="1"/>
  <c r="Y60" i="1"/>
  <c r="Y106" i="1" s="1"/>
  <c r="M59" i="9" s="1"/>
  <c r="BT27" i="9" s="1"/>
  <c r="Z60" i="1"/>
  <c r="Z106" i="1" s="1"/>
  <c r="N59" i="9" s="1"/>
  <c r="BU27" i="9" s="1"/>
  <c r="Y34" i="1"/>
  <c r="Y92" i="1" s="1"/>
  <c r="M45" i="9" s="1"/>
  <c r="Z34" i="1"/>
  <c r="Z92" i="1" s="1"/>
  <c r="N45" i="9" s="1"/>
  <c r="Y31" i="1"/>
  <c r="Y88" i="1" s="1"/>
  <c r="M41" i="9" s="1"/>
  <c r="O12" i="9" s="1"/>
  <c r="Z31" i="1"/>
  <c r="Z88" i="1" s="1"/>
  <c r="N41" i="9" s="1"/>
  <c r="P12" i="9" s="1"/>
  <c r="Y32" i="1"/>
  <c r="Y89" i="1" s="1"/>
  <c r="M42" i="9" s="1"/>
  <c r="Z32" i="1"/>
  <c r="Z89" i="1" s="1"/>
  <c r="N42" i="9" s="1"/>
  <c r="Z26" i="1"/>
  <c r="Z85" i="1" s="1"/>
  <c r="N38" i="9" s="1"/>
  <c r="Y27" i="1"/>
  <c r="Y86" i="1" s="1"/>
  <c r="M39" i="9" s="1"/>
  <c r="Z27" i="1"/>
  <c r="Z86" i="1" s="1"/>
  <c r="N39" i="9" s="1"/>
  <c r="N74" i="2"/>
  <c r="N118" i="2" s="1"/>
  <c r="J57" i="7" s="1"/>
  <c r="M74" i="2"/>
  <c r="M118" i="2" s="1"/>
  <c r="I57" i="7" s="1"/>
  <c r="L68" i="2"/>
  <c r="L113" i="2" s="1"/>
  <c r="H52" i="7" s="1"/>
  <c r="M46" i="2"/>
  <c r="M102" i="2" s="1"/>
  <c r="I41" i="7" s="1"/>
  <c r="N46" i="2"/>
  <c r="N102" i="2" s="1"/>
  <c r="J41" i="7" s="1"/>
  <c r="M60" i="2"/>
  <c r="N60" i="2"/>
  <c r="M61" i="2"/>
  <c r="N61" i="2"/>
  <c r="M66" i="2"/>
  <c r="N66" i="2"/>
  <c r="M67" i="2"/>
  <c r="Y67" i="2" s="1"/>
  <c r="N67" i="2"/>
  <c r="Z67" i="2" s="1"/>
  <c r="M73" i="2"/>
  <c r="M119" i="2" s="1"/>
  <c r="I58" i="7" s="1"/>
  <c r="V102" i="7" s="1"/>
  <c r="AB86" i="7" s="1"/>
  <c r="AG86" i="7" s="1"/>
  <c r="N73" i="2"/>
  <c r="N119" i="2" s="1"/>
  <c r="J58" i="7" s="1"/>
  <c r="W102" i="7" s="1"/>
  <c r="AC86" i="7" s="1"/>
  <c r="AH86" i="7" s="1"/>
  <c r="M68" i="2"/>
  <c r="M113" i="2" s="1"/>
  <c r="I52" i="7" s="1"/>
  <c r="N68" i="2"/>
  <c r="N113" i="2" s="1"/>
  <c r="J52" i="7" s="1"/>
  <c r="M56" i="2"/>
  <c r="N56" i="2"/>
  <c r="M57" i="2"/>
  <c r="N57" i="2"/>
  <c r="M71" i="2"/>
  <c r="M116" i="2" s="1"/>
  <c r="I55" i="7" s="1"/>
  <c r="N71" i="2"/>
  <c r="N116" i="2" s="1"/>
  <c r="J55" i="7" s="1"/>
  <c r="M69" i="2"/>
  <c r="M114" i="2" s="1"/>
  <c r="I53" i="7" s="1"/>
  <c r="V91" i="7" s="1"/>
  <c r="AB80" i="7" s="1"/>
  <c r="AG80" i="7" s="1"/>
  <c r="N69" i="2"/>
  <c r="N114" i="2" s="1"/>
  <c r="J53" i="7" s="1"/>
  <c r="W91" i="7" s="1"/>
  <c r="AC80" i="7" s="1"/>
  <c r="AH80" i="7" s="1"/>
  <c r="M72" i="2"/>
  <c r="M117" i="2" s="1"/>
  <c r="I56" i="7" s="1"/>
  <c r="N72" i="2"/>
  <c r="N117" i="2" s="1"/>
  <c r="J56" i="7" s="1"/>
  <c r="M65" i="2"/>
  <c r="M110" i="2" s="1"/>
  <c r="I49" i="7" s="1"/>
  <c r="N65" i="2"/>
  <c r="N110" i="2" s="1"/>
  <c r="J49" i="7" s="1"/>
  <c r="M43" i="2"/>
  <c r="N43" i="2"/>
  <c r="M62" i="2"/>
  <c r="N62" i="2"/>
  <c r="M63" i="2"/>
  <c r="N63" i="2"/>
  <c r="M47" i="2"/>
  <c r="M103" i="2" s="1"/>
  <c r="I42" i="7" s="1"/>
  <c r="I13" i="7" s="1"/>
  <c r="AM13" i="7" s="1"/>
  <c r="AS13" i="7" s="1"/>
  <c r="N47" i="2"/>
  <c r="N103" i="2" s="1"/>
  <c r="J42" i="7" s="1"/>
  <c r="W76" i="7" s="1"/>
  <c r="M55" i="2"/>
  <c r="M107" i="2" s="1"/>
  <c r="I46" i="7" s="1"/>
  <c r="V80" i="7" s="1"/>
  <c r="N55" i="2"/>
  <c r="N107" i="2" s="1"/>
  <c r="J46" i="7" s="1"/>
  <c r="W80" i="7" s="1"/>
  <c r="M40" i="2"/>
  <c r="N40" i="2"/>
  <c r="M64" i="2"/>
  <c r="M111" i="2" s="1"/>
  <c r="I50" i="7" s="1"/>
  <c r="N64" i="2"/>
  <c r="N111" i="2" s="1"/>
  <c r="J50" i="7" s="1"/>
  <c r="M58" i="2"/>
  <c r="M108" i="2" s="1"/>
  <c r="I47" i="7" s="1"/>
  <c r="V81" i="7" s="1"/>
  <c r="N58" i="2"/>
  <c r="N108" i="2" s="1"/>
  <c r="J47" i="7" s="1"/>
  <c r="W81" i="7" s="1"/>
  <c r="M41" i="2"/>
  <c r="N41" i="2"/>
  <c r="M70" i="2"/>
  <c r="M115" i="2" s="1"/>
  <c r="I54" i="7" s="1"/>
  <c r="V92" i="7" s="1"/>
  <c r="AB81" i="7" s="1"/>
  <c r="AG81" i="7" s="1"/>
  <c r="N70" i="2"/>
  <c r="N115" i="2" s="1"/>
  <c r="J54" i="7" s="1"/>
  <c r="W92" i="7" s="1"/>
  <c r="AC81" i="7" s="1"/>
  <c r="AH81" i="7" s="1"/>
  <c r="Y84" i="2"/>
  <c r="Z84" i="2"/>
  <c r="Y86" i="2"/>
  <c r="Z86" i="2"/>
  <c r="Z78" i="2"/>
  <c r="Y68" i="2"/>
  <c r="Y117" i="2" s="1"/>
  <c r="F58" i="9" s="1"/>
  <c r="BH21" i="9" s="1"/>
  <c r="Z68" i="2"/>
  <c r="Z117" i="2" s="1"/>
  <c r="G58" i="9" s="1"/>
  <c r="BI21" i="9" s="1"/>
  <c r="Y74" i="2"/>
  <c r="Y122" i="2" s="1"/>
  <c r="F63" i="9" s="1"/>
  <c r="BZ30" i="9" s="1"/>
  <c r="BZ33" i="9" s="1"/>
  <c r="Z74" i="2"/>
  <c r="Z122" i="2" s="1"/>
  <c r="G63" i="9" s="1"/>
  <c r="CA30" i="9" s="1"/>
  <c r="CA33" i="9" s="1"/>
  <c r="Y76" i="2"/>
  <c r="Z76" i="2"/>
  <c r="Y77" i="2"/>
  <c r="Z77" i="2"/>
  <c r="Y71" i="2"/>
  <c r="Y119" i="2" s="1"/>
  <c r="F60" i="9" s="1"/>
  <c r="Z71" i="2"/>
  <c r="Z119" i="2" s="1"/>
  <c r="G60" i="9" s="1"/>
  <c r="Y69" i="2"/>
  <c r="Y118" i="2" s="1"/>
  <c r="F59" i="9" s="1"/>
  <c r="BH24" i="9" s="1"/>
  <c r="BH33" i="9" s="1"/>
  <c r="Z69" i="2"/>
  <c r="Z118" i="2" s="1"/>
  <c r="G59" i="9" s="1"/>
  <c r="BI24" i="9" s="1"/>
  <c r="BI33" i="9" s="1"/>
  <c r="Y72" i="2"/>
  <c r="Y120" i="2" s="1"/>
  <c r="F61" i="9" s="1"/>
  <c r="BW29" i="9" s="1"/>
  <c r="BW33" i="9" s="1"/>
  <c r="Z72" i="2"/>
  <c r="Z120" i="2" s="1"/>
  <c r="G61" i="9" s="1"/>
  <c r="BX29" i="9" s="1"/>
  <c r="BX33" i="9" s="1"/>
  <c r="Y65" i="2"/>
  <c r="Y115" i="2" s="1"/>
  <c r="F56" i="9" s="1"/>
  <c r="BB19" i="9" s="1"/>
  <c r="Y46" i="2"/>
  <c r="Y105" i="2" s="1"/>
  <c r="F46" i="9" s="1"/>
  <c r="Z46" i="2"/>
  <c r="Z105" i="2" s="1"/>
  <c r="G46" i="9" s="1"/>
  <c r="Y60" i="2"/>
  <c r="Y112" i="2" s="1"/>
  <c r="F53" i="9" s="1"/>
  <c r="AP18" i="9" s="1"/>
  <c r="Z60" i="2"/>
  <c r="Z112" i="2" s="1"/>
  <c r="G53" i="9" s="1"/>
  <c r="AQ18" i="9" s="1"/>
  <c r="Y61" i="2"/>
  <c r="Y113" i="2" s="1"/>
  <c r="F54" i="9" s="1"/>
  <c r="AS18" i="9" s="1"/>
  <c r="AS33" i="9" s="1"/>
  <c r="Z61" i="2"/>
  <c r="Z113" i="2" s="1"/>
  <c r="G54" i="9" s="1"/>
  <c r="AT18" i="9" s="1"/>
  <c r="AT33" i="9" s="1"/>
  <c r="Y55" i="2"/>
  <c r="Y111" i="2" s="1"/>
  <c r="F52" i="9" s="1"/>
  <c r="Z55" i="2"/>
  <c r="Z111" i="2" s="1"/>
  <c r="G52" i="9" s="1"/>
  <c r="Y56" i="2"/>
  <c r="Y110" i="2" s="1"/>
  <c r="F51" i="9" s="1"/>
  <c r="AM17" i="9" s="1"/>
  <c r="AM33" i="9" s="1"/>
  <c r="Z56" i="2"/>
  <c r="Z110" i="2" s="1"/>
  <c r="G51" i="9" s="1"/>
  <c r="AN17" i="9" s="1"/>
  <c r="AN33" i="9" s="1"/>
  <c r="Y44" i="2"/>
  <c r="Y104" i="2" s="1"/>
  <c r="F45" i="9" s="1"/>
  <c r="Z44" i="2"/>
  <c r="Z104" i="2" s="1"/>
  <c r="G45" i="9" s="1"/>
  <c r="Y48" i="2"/>
  <c r="Y106" i="2" s="1"/>
  <c r="F47" i="9" s="1"/>
  <c r="AA14" i="9" s="1"/>
  <c r="AA33" i="9" s="1"/>
  <c r="Z48" i="2"/>
  <c r="Z106" i="2" s="1"/>
  <c r="G47" i="9" s="1"/>
  <c r="AB14" i="9" s="1"/>
  <c r="AB33" i="9" s="1"/>
  <c r="Y43" i="2"/>
  <c r="Y102" i="2" s="1"/>
  <c r="F43" i="9" s="1"/>
  <c r="L11" i="9" s="1"/>
  <c r="Z43" i="2"/>
  <c r="Z102" i="2" s="1"/>
  <c r="G43" i="9" s="1"/>
  <c r="M11" i="9" s="1"/>
  <c r="M33" i="9" s="1"/>
  <c r="Y62" i="2"/>
  <c r="Y114" i="2" s="1"/>
  <c r="F55" i="9" s="1"/>
  <c r="AV18" i="9" s="1"/>
  <c r="AV33" i="9" s="1"/>
  <c r="Z62" i="2"/>
  <c r="Z114" i="2" s="1"/>
  <c r="G55" i="9" s="1"/>
  <c r="AW18" i="9" s="1"/>
  <c r="AW33" i="9" s="1"/>
  <c r="Y34" i="2"/>
  <c r="Z34" i="2"/>
  <c r="Y35" i="2"/>
  <c r="Z35" i="2"/>
  <c r="Y30" i="2"/>
  <c r="Z30" i="2"/>
  <c r="Y28" i="2"/>
  <c r="Z28" i="2"/>
  <c r="Y29" i="2"/>
  <c r="Z29" i="2"/>
  <c r="Y26" i="2"/>
  <c r="Y97" i="2" s="1"/>
  <c r="F38" i="9" s="1"/>
  <c r="C9" i="9" s="1"/>
  <c r="C33" i="9" s="1"/>
  <c r="Z26" i="2"/>
  <c r="Z97" i="2" s="1"/>
  <c r="G38" i="9" s="1"/>
  <c r="I6" i="6"/>
  <c r="J6" i="6"/>
  <c r="C6" i="6"/>
  <c r="D6" i="6"/>
  <c r="C5" i="6"/>
  <c r="G23" i="1" s="1"/>
  <c r="D5" i="6"/>
  <c r="H23" i="1" s="1"/>
  <c r="B5" i="6"/>
  <c r="F23" i="1" s="1"/>
  <c r="C6" i="7"/>
  <c r="F6" i="7" s="1"/>
  <c r="I6" i="7" s="1"/>
  <c r="L6" i="7" s="1"/>
  <c r="O6" i="7" s="1"/>
  <c r="R6" i="7" s="1"/>
  <c r="U6" i="7" s="1"/>
  <c r="X6" i="7" s="1"/>
  <c r="AA6" i="7" s="1"/>
  <c r="AD6" i="7" s="1"/>
  <c r="AG6" i="7" s="1"/>
  <c r="AJ6" i="7" s="1"/>
  <c r="AM6" i="7" s="1"/>
  <c r="AP6" i="7" s="1"/>
  <c r="AS6" i="7" s="1"/>
  <c r="AW6" i="7" s="1"/>
  <c r="D6" i="7"/>
  <c r="G6" i="7" s="1"/>
  <c r="J6" i="7" s="1"/>
  <c r="M6" i="7" s="1"/>
  <c r="P6" i="7" s="1"/>
  <c r="S6" i="7" s="1"/>
  <c r="V6" i="7" s="1"/>
  <c r="Y6" i="7" s="1"/>
  <c r="AB6" i="7" s="1"/>
  <c r="AE6" i="7" s="1"/>
  <c r="AH6" i="7" s="1"/>
  <c r="AK6" i="7" s="1"/>
  <c r="AN6" i="7" s="1"/>
  <c r="AQ6" i="7" s="1"/>
  <c r="AT6" i="7" s="1"/>
  <c r="AX6" i="7" s="1"/>
  <c r="B6" i="7"/>
  <c r="E6" i="7" s="1"/>
  <c r="H6" i="7" s="1"/>
  <c r="K6" i="7" s="1"/>
  <c r="N6" i="7" s="1"/>
  <c r="Q6" i="7" s="1"/>
  <c r="T6" i="7" s="1"/>
  <c r="W6" i="7" s="1"/>
  <c r="Z6" i="7" s="1"/>
  <c r="AC6" i="7" s="1"/>
  <c r="AF6" i="7" s="1"/>
  <c r="AI6" i="7" s="1"/>
  <c r="AL6" i="7" s="1"/>
  <c r="AO6" i="7" s="1"/>
  <c r="AR6" i="7" s="1"/>
  <c r="AV6" i="7" s="1"/>
  <c r="AI45" i="9" l="1"/>
  <c r="M47" i="4"/>
  <c r="AG54" i="7" s="1"/>
  <c r="M30" i="3"/>
  <c r="N30" i="3"/>
  <c r="AP17" i="9"/>
  <c r="AQ17" i="9"/>
  <c r="AQ33" i="9" s="1"/>
  <c r="AP33" i="9"/>
  <c r="Y47" i="4"/>
  <c r="AA46" i="9" s="1"/>
  <c r="W99" i="7"/>
  <c r="AC84" i="7" s="1"/>
  <c r="AH84" i="7" s="1"/>
  <c r="AH28" i="7"/>
  <c r="V99" i="7"/>
  <c r="AB84" i="7" s="1"/>
  <c r="AG28" i="7"/>
  <c r="W84" i="7"/>
  <c r="V84" i="7"/>
  <c r="W87" i="7"/>
  <c r="V20" i="7"/>
  <c r="V87" i="7"/>
  <c r="U20" i="7"/>
  <c r="W83" i="7"/>
  <c r="P18" i="7"/>
  <c r="AN18" i="7" s="1"/>
  <c r="AT18" i="7" s="1"/>
  <c r="Z65" i="2"/>
  <c r="Z115" i="2" s="1"/>
  <c r="G56" i="9" s="1"/>
  <c r="BC19" i="9" s="1"/>
  <c r="V83" i="7"/>
  <c r="O18" i="7"/>
  <c r="AM18" i="7" s="1"/>
  <c r="AS18" i="7" s="1"/>
  <c r="V76" i="7"/>
  <c r="J13" i="7"/>
  <c r="AN13" i="7" s="1"/>
  <c r="AT13" i="7" s="1"/>
  <c r="R12" i="9"/>
  <c r="R33" i="9" s="1"/>
  <c r="U13" i="9"/>
  <c r="U33" i="9" s="1"/>
  <c r="S12" i="9"/>
  <c r="S33" i="9" s="1"/>
  <c r="V13" i="9"/>
  <c r="V33" i="9" s="1"/>
  <c r="L33" i="9"/>
  <c r="W77" i="7"/>
  <c r="M14" i="7"/>
  <c r="AN14" i="7" s="1"/>
  <c r="AT14" i="7" s="1"/>
  <c r="L14" i="7"/>
  <c r="AM14" i="7" s="1"/>
  <c r="AS14" i="7" s="1"/>
  <c r="V77" i="7"/>
  <c r="N90" i="1"/>
  <c r="W40" i="7" s="1"/>
  <c r="D12" i="7" s="1"/>
  <c r="M90" i="1"/>
  <c r="V40" i="7" s="1"/>
  <c r="C12" i="7" s="1"/>
  <c r="D9" i="9"/>
  <c r="D33" i="9" s="1"/>
  <c r="N48" i="4"/>
  <c r="Z48" i="4"/>
  <c r="M48" i="4"/>
  <c r="P11" i="9"/>
  <c r="P33" i="9" s="1"/>
  <c r="AB47" i="9"/>
  <c r="AB48" i="9" s="1"/>
  <c r="AH55" i="7"/>
  <c r="AH56" i="7" s="1"/>
  <c r="W69" i="7"/>
  <c r="AC69" i="7" s="1"/>
  <c r="AH69" i="7" s="1"/>
  <c r="AG55" i="7"/>
  <c r="AG56" i="7" s="1"/>
  <c r="V69" i="7"/>
  <c r="AB69" i="7" s="1"/>
  <c r="AG69" i="7" s="1"/>
  <c r="O11" i="9"/>
  <c r="O33" i="9" s="1"/>
  <c r="AA47" i="9"/>
  <c r="AA48" i="9" s="1"/>
  <c r="W79" i="7"/>
  <c r="AC75" i="7" s="1"/>
  <c r="AH75" i="7" s="1"/>
  <c r="M15" i="7"/>
  <c r="L15" i="7"/>
  <c r="V79" i="7"/>
  <c r="AB75" i="7" s="1"/>
  <c r="AG75" i="7" s="1"/>
  <c r="N106" i="1"/>
  <c r="W56" i="7" s="1"/>
  <c r="Y25" i="7" s="1"/>
  <c r="M106" i="1"/>
  <c r="V56" i="7" s="1"/>
  <c r="X25" i="7" s="1"/>
  <c r="W95" i="7"/>
  <c r="V95" i="7"/>
  <c r="N55" i="9"/>
  <c r="Z107" i="1"/>
  <c r="N60" i="9" s="1"/>
  <c r="W85" i="7"/>
  <c r="P19" i="7"/>
  <c r="M55" i="9"/>
  <c r="Y107" i="1"/>
  <c r="M60" i="9" s="1"/>
  <c r="V85" i="7"/>
  <c r="O19" i="7"/>
  <c r="Y23" i="7"/>
  <c r="X23" i="7"/>
  <c r="AM23" i="7" s="1"/>
  <c r="AS23" i="7" s="1"/>
  <c r="AN23" i="7"/>
  <c r="AT23" i="7" s="1"/>
  <c r="P16" i="7"/>
  <c r="O16" i="7"/>
  <c r="BU26" i="9"/>
  <c r="BU33" i="9" s="1"/>
  <c r="AE25" i="7"/>
  <c r="W96" i="7"/>
  <c r="V96" i="7"/>
  <c r="AD25" i="7"/>
  <c r="BT26" i="9"/>
  <c r="BT33" i="9" s="1"/>
  <c r="Z30" i="3"/>
  <c r="W75" i="7"/>
  <c r="AC73" i="7" s="1"/>
  <c r="AH73" i="7" s="1"/>
  <c r="J12" i="7"/>
  <c r="AH43" i="7"/>
  <c r="AH44" i="7" s="1"/>
  <c r="U41" i="9"/>
  <c r="U43" i="9" s="1"/>
  <c r="Y13" i="9"/>
  <c r="Y33" i="9" s="1"/>
  <c r="Y30" i="3"/>
  <c r="X13" i="9"/>
  <c r="X33" i="9" s="1"/>
  <c r="T41" i="9"/>
  <c r="T43" i="9" s="1"/>
  <c r="I12" i="7"/>
  <c r="V75" i="7"/>
  <c r="AG43" i="7"/>
  <c r="AG44" i="7" s="1"/>
  <c r="Q6" i="6"/>
  <c r="AK93" i="7"/>
  <c r="AL93" i="7"/>
  <c r="W105" i="7"/>
  <c r="AK31" i="7"/>
  <c r="AN31" i="7" s="1"/>
  <c r="AT31" i="7" s="1"/>
  <c r="V105" i="7"/>
  <c r="AJ31" i="7"/>
  <c r="AM31" i="7" s="1"/>
  <c r="AS31" i="7" s="1"/>
  <c r="AK30" i="7"/>
  <c r="AN30" i="7" s="1"/>
  <c r="AT30" i="7" s="1"/>
  <c r="W104" i="7"/>
  <c r="AJ30" i="7"/>
  <c r="AM30" i="7" s="1"/>
  <c r="AS30" i="7" s="1"/>
  <c r="V104" i="7"/>
  <c r="AK29" i="7"/>
  <c r="W101" i="7"/>
  <c r="AC85" i="7" s="1"/>
  <c r="AH85" i="7" s="1"/>
  <c r="AJ29" i="7"/>
  <c r="V101" i="7"/>
  <c r="AB85" i="7" s="1"/>
  <c r="AG85" i="7" s="1"/>
  <c r="N107" i="1"/>
  <c r="N81" i="1"/>
  <c r="M107" i="1"/>
  <c r="M81" i="1"/>
  <c r="Z98" i="2"/>
  <c r="Z99" i="2"/>
  <c r="G40" i="9" s="1"/>
  <c r="G10" i="9" s="1"/>
  <c r="Z100" i="2"/>
  <c r="G41" i="9" s="1"/>
  <c r="J10" i="9" s="1"/>
  <c r="J33" i="9" s="1"/>
  <c r="Y100" i="2"/>
  <c r="F41" i="9" s="1"/>
  <c r="I10" i="9" s="1"/>
  <c r="I33" i="9" s="1"/>
  <c r="M98" i="2"/>
  <c r="I38" i="7" s="1"/>
  <c r="M112" i="2"/>
  <c r="I51" i="7" s="1"/>
  <c r="M109" i="2"/>
  <c r="I48" i="7" s="1"/>
  <c r="Y98" i="2"/>
  <c r="Y99" i="2"/>
  <c r="F40" i="9" s="1"/>
  <c r="F10" i="9" s="1"/>
  <c r="N98" i="2"/>
  <c r="J38" i="7" s="1"/>
  <c r="N112" i="2"/>
  <c r="J51" i="7" s="1"/>
  <c r="N109" i="2"/>
  <c r="J48" i="7" s="1"/>
  <c r="Z44" i="5"/>
  <c r="AI44" i="9" s="1"/>
  <c r="AI46" i="9" s="1"/>
  <c r="Y44" i="5"/>
  <c r="AH44" i="9" s="1"/>
  <c r="AH46" i="9" s="1"/>
  <c r="Z66" i="2"/>
  <c r="Z116" i="2" s="1"/>
  <c r="G57" i="9" s="1"/>
  <c r="BC20" i="9" s="1"/>
  <c r="Y66" i="2"/>
  <c r="Y116" i="2" s="1"/>
  <c r="F57" i="9" s="1"/>
  <c r="BB20" i="9" s="1"/>
  <c r="BB33" i="9" s="1"/>
  <c r="N92" i="2"/>
  <c r="M92" i="2"/>
  <c r="P6" i="6"/>
  <c r="D9" i="6"/>
  <c r="Q9" i="6" s="1"/>
  <c r="C9" i="6"/>
  <c r="P9" i="6" s="1"/>
  <c r="W7" i="6"/>
  <c r="V7" i="6"/>
  <c r="M7" i="6"/>
  <c r="L7" i="6"/>
  <c r="G7" i="6"/>
  <c r="F7" i="6"/>
  <c r="G94" i="2"/>
  <c r="S6" i="6" s="1"/>
  <c r="Z81" i="1"/>
  <c r="Z108" i="1" s="1"/>
  <c r="H83" i="1"/>
  <c r="T9" i="6" s="1"/>
  <c r="Y81" i="1"/>
  <c r="G83" i="1"/>
  <c r="S9" i="6" s="1"/>
  <c r="H94" i="2"/>
  <c r="T6" i="6" s="1"/>
  <c r="L23" i="1"/>
  <c r="R23" i="1" s="1"/>
  <c r="X23" i="1" s="1"/>
  <c r="F9" i="3"/>
  <c r="M23" i="1"/>
  <c r="S23" i="1" s="1"/>
  <c r="Y23" i="1" s="1"/>
  <c r="G9" i="3"/>
  <c r="N23" i="1"/>
  <c r="T23" i="1" s="1"/>
  <c r="Z23" i="1" s="1"/>
  <c r="H9" i="3"/>
  <c r="E5" i="6"/>
  <c r="H22" i="2"/>
  <c r="N22" i="2" s="1"/>
  <c r="T22" i="2" s="1"/>
  <c r="Z22" i="2" s="1"/>
  <c r="F22" i="2"/>
  <c r="L22" i="2" s="1"/>
  <c r="R22" i="2" s="1"/>
  <c r="X22" i="2" s="1"/>
  <c r="G22" i="2"/>
  <c r="M22" i="2" s="1"/>
  <c r="S22" i="2" s="1"/>
  <c r="Y22" i="2" s="1"/>
  <c r="AG84" i="7" l="1"/>
  <c r="AK91" i="7"/>
  <c r="Z92" i="2"/>
  <c r="Y48" i="4"/>
  <c r="AB73" i="7"/>
  <c r="AG73" i="7" s="1"/>
  <c r="X32" i="7"/>
  <c r="W74" i="7"/>
  <c r="AC77" i="7"/>
  <c r="AH77" i="7" s="1"/>
  <c r="AB82" i="7"/>
  <c r="AG82" i="7" s="1"/>
  <c r="AB87" i="7"/>
  <c r="AK94" i="7" s="1"/>
  <c r="AC87" i="7"/>
  <c r="AL94" i="7" s="1"/>
  <c r="AB77" i="7"/>
  <c r="AG77" i="7" s="1"/>
  <c r="AC82" i="7"/>
  <c r="AH82" i="7" s="1"/>
  <c r="AB74" i="7"/>
  <c r="BC33" i="9"/>
  <c r="AC74" i="7"/>
  <c r="AC72" i="7"/>
  <c r="V74" i="7"/>
  <c r="AB72" i="7" s="1"/>
  <c r="AN28" i="7"/>
  <c r="AT28" i="7" s="1"/>
  <c r="AH32" i="7"/>
  <c r="AL91" i="7"/>
  <c r="AM28" i="7"/>
  <c r="AS28" i="7" s="1"/>
  <c r="AG32" i="7"/>
  <c r="V82" i="7"/>
  <c r="AB76" i="7" s="1"/>
  <c r="AG76" i="7" s="1"/>
  <c r="O17" i="7"/>
  <c r="AM17" i="7" s="1"/>
  <c r="AS17" i="7" s="1"/>
  <c r="P17" i="7"/>
  <c r="AN17" i="7" s="1"/>
  <c r="AT17" i="7" s="1"/>
  <c r="W82" i="7"/>
  <c r="V32" i="7"/>
  <c r="AN20" i="7"/>
  <c r="AT20" i="7" s="1"/>
  <c r="U32" i="7"/>
  <c r="AM20" i="7"/>
  <c r="AS20" i="7" s="1"/>
  <c r="V86" i="7"/>
  <c r="AB78" i="7" s="1"/>
  <c r="AG78" i="7" s="1"/>
  <c r="R19" i="7"/>
  <c r="R32" i="7" s="1"/>
  <c r="S19" i="7"/>
  <c r="S32" i="7" s="1"/>
  <c r="W86" i="7"/>
  <c r="Y108" i="1"/>
  <c r="AM25" i="7"/>
  <c r="AS25" i="7" s="1"/>
  <c r="Z123" i="2"/>
  <c r="G64" i="9" s="1"/>
  <c r="G39" i="9"/>
  <c r="Y123" i="2"/>
  <c r="F64" i="9" s="1"/>
  <c r="F39" i="9"/>
  <c r="AN25" i="7"/>
  <c r="AT25" i="7" s="1"/>
  <c r="Y32" i="7"/>
  <c r="AN15" i="7"/>
  <c r="AT15" i="7" s="1"/>
  <c r="M32" i="7"/>
  <c r="AM15" i="7"/>
  <c r="AS15" i="7" s="1"/>
  <c r="L32" i="7"/>
  <c r="N61" i="9"/>
  <c r="N62" i="9" s="1"/>
  <c r="BF20" i="9"/>
  <c r="BF33" i="9" s="1"/>
  <c r="M61" i="9"/>
  <c r="M62" i="9" s="1"/>
  <c r="BE20" i="9"/>
  <c r="BE33" i="9" s="1"/>
  <c r="AN16" i="7"/>
  <c r="AT16" i="7" s="1"/>
  <c r="P32" i="7"/>
  <c r="AM16" i="7"/>
  <c r="AS16" i="7" s="1"/>
  <c r="O32" i="7"/>
  <c r="AN12" i="7"/>
  <c r="AT12" i="7" s="1"/>
  <c r="J32" i="7"/>
  <c r="AM12" i="7"/>
  <c r="AS12" i="7" s="1"/>
  <c r="I32" i="7"/>
  <c r="J59" i="7"/>
  <c r="D10" i="7"/>
  <c r="AN10" i="7" s="1"/>
  <c r="AT10" i="7" s="1"/>
  <c r="W70" i="7"/>
  <c r="I59" i="7"/>
  <c r="C10" i="7"/>
  <c r="AM10" i="7" s="1"/>
  <c r="AS10" i="7" s="1"/>
  <c r="V70" i="7"/>
  <c r="AK92" i="7"/>
  <c r="AL92" i="7"/>
  <c r="AN29" i="7"/>
  <c r="AT29" i="7" s="1"/>
  <c r="AK32" i="7"/>
  <c r="AM29" i="7"/>
  <c r="AS29" i="7" s="1"/>
  <c r="AJ32" i="7"/>
  <c r="W57" i="7"/>
  <c r="N114" i="1"/>
  <c r="W65" i="7" s="1"/>
  <c r="V57" i="7"/>
  <c r="M114" i="1"/>
  <c r="V65" i="7" s="1"/>
  <c r="G6" i="6"/>
  <c r="N120" i="2"/>
  <c r="J69" i="7" s="1"/>
  <c r="M120" i="2"/>
  <c r="I60" i="7" s="1"/>
  <c r="Y92" i="2"/>
  <c r="F6" i="6"/>
  <c r="F9" i="6"/>
  <c r="G9" i="6"/>
  <c r="CC34" i="9"/>
  <c r="CD34" i="9"/>
  <c r="M6" i="6"/>
  <c r="W6" i="6"/>
  <c r="V9" i="6"/>
  <c r="V6" i="6"/>
  <c r="W9" i="6"/>
  <c r="M9" i="6"/>
  <c r="L9" i="6"/>
  <c r="N9" i="3"/>
  <c r="Z9" i="3" s="1"/>
  <c r="T9" i="3"/>
  <c r="H20" i="4"/>
  <c r="M9" i="3"/>
  <c r="Y9" i="3" s="1"/>
  <c r="G20" i="4"/>
  <c r="S9" i="3"/>
  <c r="X34" i="2"/>
  <c r="R33" i="5"/>
  <c r="F36" i="5" s="1"/>
  <c r="X29" i="5"/>
  <c r="X31" i="5"/>
  <c r="X32" i="5"/>
  <c r="AH87" i="7" l="1"/>
  <c r="AG87" i="7"/>
  <c r="AB33" i="7"/>
  <c r="AC101" i="7" s="1"/>
  <c r="AA33" i="7"/>
  <c r="AB101" i="7" s="1"/>
  <c r="AK73" i="7"/>
  <c r="AK74" i="7" s="1"/>
  <c r="AK75" i="7" s="1"/>
  <c r="AG72" i="7"/>
  <c r="AG74" i="7"/>
  <c r="AM19" i="7"/>
  <c r="AS19" i="7" s="1"/>
  <c r="AB100" i="7"/>
  <c r="AH72" i="7"/>
  <c r="AH74" i="7"/>
  <c r="AN19" i="7"/>
  <c r="AT19" i="7" s="1"/>
  <c r="AC78" i="7"/>
  <c r="AH78" i="7" s="1"/>
  <c r="AC76" i="7"/>
  <c r="AB96" i="7"/>
  <c r="AL73" i="7"/>
  <c r="AL74" i="7" s="1"/>
  <c r="AL75" i="7" s="1"/>
  <c r="AL78" i="7"/>
  <c r="AL79" i="7" s="1"/>
  <c r="AL80" i="7" s="1"/>
  <c r="AK78" i="7"/>
  <c r="I69" i="7"/>
  <c r="Z124" i="2"/>
  <c r="G9" i="9"/>
  <c r="G33" i="9" s="1"/>
  <c r="CG33" i="9" s="1"/>
  <c r="G65" i="9"/>
  <c r="G66" i="9" s="1"/>
  <c r="F9" i="9"/>
  <c r="F33" i="9" s="1"/>
  <c r="CF33" i="9" s="1"/>
  <c r="F65" i="9"/>
  <c r="F66" i="9" s="1"/>
  <c r="P33" i="7"/>
  <c r="AC97" i="7" s="1"/>
  <c r="O33" i="7"/>
  <c r="AB97" i="7" s="1"/>
  <c r="M121" i="2"/>
  <c r="N121" i="2"/>
  <c r="J60" i="7"/>
  <c r="J61" i="7" s="1"/>
  <c r="I61" i="7"/>
  <c r="AE26" i="7"/>
  <c r="W97" i="7"/>
  <c r="AC83" i="7" s="1"/>
  <c r="AH83" i="7" s="1"/>
  <c r="W64" i="7"/>
  <c r="W66" i="7" s="1"/>
  <c r="N115" i="1"/>
  <c r="V97" i="7"/>
  <c r="AB83" i="7" s="1"/>
  <c r="AG83" i="7" s="1"/>
  <c r="AD26" i="7"/>
  <c r="V64" i="7"/>
  <c r="V66" i="7" s="1"/>
  <c r="M115" i="1"/>
  <c r="L6" i="6"/>
  <c r="Y124" i="2"/>
  <c r="R10" i="6"/>
  <c r="G10" i="5"/>
  <c r="M10" i="5" s="1"/>
  <c r="S10" i="5" s="1"/>
  <c r="Y10" i="5" s="1"/>
  <c r="M20" i="4"/>
  <c r="S20" i="4" s="1"/>
  <c r="Y20" i="4" s="1"/>
  <c r="H10" i="5"/>
  <c r="N10" i="5" s="1"/>
  <c r="T10" i="5" s="1"/>
  <c r="Z10" i="5" s="1"/>
  <c r="N20" i="4"/>
  <c r="T20" i="4" s="1"/>
  <c r="Z20" i="4" s="1"/>
  <c r="K46" i="4"/>
  <c r="AE53" i="7" s="1"/>
  <c r="AB102" i="7" l="1"/>
  <c r="AO74" i="7"/>
  <c r="AO73" i="7"/>
  <c r="AC100" i="7"/>
  <c r="AC102" i="7" s="1"/>
  <c r="AC96" i="7"/>
  <c r="AC98" i="7" s="1"/>
  <c r="AH76" i="7"/>
  <c r="AP74" i="7"/>
  <c r="AP73" i="7"/>
  <c r="AB98" i="7"/>
  <c r="AP79" i="7"/>
  <c r="AP78" i="7"/>
  <c r="AO78" i="7"/>
  <c r="AK79" i="7"/>
  <c r="AL81" i="7"/>
  <c r="AP80" i="7"/>
  <c r="AL76" i="7"/>
  <c r="AP75" i="7"/>
  <c r="AO75" i="7"/>
  <c r="AK76" i="7"/>
  <c r="AC104" i="7"/>
  <c r="AN26" i="7"/>
  <c r="AE32" i="7"/>
  <c r="AK33" i="7" s="1"/>
  <c r="AC105" i="7" s="1"/>
  <c r="AM26" i="7"/>
  <c r="AD32" i="7"/>
  <c r="AJ33" i="7" s="1"/>
  <c r="AB105" i="7" s="1"/>
  <c r="AB104" i="7"/>
  <c r="F30" i="3"/>
  <c r="AB106" i="7" l="1"/>
  <c r="AC106" i="7"/>
  <c r="AO79" i="7"/>
  <c r="AK80" i="7"/>
  <c r="AL82" i="7"/>
  <c r="AP82" i="7" s="1"/>
  <c r="AP81" i="7"/>
  <c r="AP76" i="7"/>
  <c r="AL77" i="7"/>
  <c r="AP77" i="7" s="1"/>
  <c r="AO76" i="7"/>
  <c r="AK77" i="7"/>
  <c r="AO77" i="7" s="1"/>
  <c r="AT26" i="7"/>
  <c r="AL83" i="7"/>
  <c r="AL84" i="7" s="1"/>
  <c r="AK83" i="7"/>
  <c r="AK84" i="7" s="1"/>
  <c r="AS26" i="7"/>
  <c r="X27" i="5"/>
  <c r="AO80" i="7" l="1"/>
  <c r="AK81" i="7"/>
  <c r="AP83" i="7"/>
  <c r="AL85" i="7"/>
  <c r="AP84" i="7"/>
  <c r="AK85" i="7"/>
  <c r="AO84" i="7"/>
  <c r="AO83" i="7"/>
  <c r="L50" i="1"/>
  <c r="L99" i="1" s="1"/>
  <c r="U49" i="7" s="1"/>
  <c r="U87" i="7" s="1"/>
  <c r="K38" i="1"/>
  <c r="J38" i="1"/>
  <c r="I38" i="1"/>
  <c r="K57" i="2"/>
  <c r="D57" i="2"/>
  <c r="E57" i="2"/>
  <c r="C57" i="2"/>
  <c r="E63" i="2"/>
  <c r="D63" i="2"/>
  <c r="V63" i="2"/>
  <c r="W63" i="2"/>
  <c r="C63" i="2"/>
  <c r="L32" i="1"/>
  <c r="L88" i="1" s="1"/>
  <c r="U38" i="7" s="1"/>
  <c r="U73" i="7" s="1"/>
  <c r="L30" i="4"/>
  <c r="X13" i="5"/>
  <c r="E27" i="2"/>
  <c r="X29" i="1"/>
  <c r="AK82" i="7" l="1"/>
  <c r="AO82" i="7" s="1"/>
  <c r="AO81" i="7"/>
  <c r="AP85" i="7"/>
  <c r="AL86" i="7"/>
  <c r="AK86" i="7"/>
  <c r="AO85" i="7"/>
  <c r="T20" i="7"/>
  <c r="AL20" i="7" s="1"/>
  <c r="L72" i="2"/>
  <c r="L117" i="2" s="1"/>
  <c r="L69" i="2"/>
  <c r="L56" i="2"/>
  <c r="L57" i="2"/>
  <c r="L71" i="2"/>
  <c r="L116" i="2" s="1"/>
  <c r="H55" i="7" s="1"/>
  <c r="U96" i="7" s="1"/>
  <c r="L43" i="2"/>
  <c r="L55" i="2"/>
  <c r="L47" i="2"/>
  <c r="L103" i="2" s="1"/>
  <c r="H42" i="7" s="1"/>
  <c r="L70" i="2"/>
  <c r="L115" i="2" s="1"/>
  <c r="H54" i="7" s="1"/>
  <c r="L41" i="2"/>
  <c r="L58" i="2"/>
  <c r="L108" i="2" s="1"/>
  <c r="H47" i="7" s="1"/>
  <c r="U81" i="7" s="1"/>
  <c r="L64" i="2"/>
  <c r="L111" i="2" s="1"/>
  <c r="H50" i="7" s="1"/>
  <c r="E97" i="2"/>
  <c r="L62" i="2"/>
  <c r="L63" i="2"/>
  <c r="K98" i="2"/>
  <c r="G38" i="7" s="1"/>
  <c r="L40" i="2"/>
  <c r="J98" i="2"/>
  <c r="F38" i="7" s="1"/>
  <c r="K97" i="2"/>
  <c r="G37" i="7" s="1"/>
  <c r="L39" i="2"/>
  <c r="J97" i="2"/>
  <c r="F37" i="7" s="1"/>
  <c r="E26" i="3"/>
  <c r="J61" i="2"/>
  <c r="L58" i="1"/>
  <c r="L34" i="1"/>
  <c r="J57" i="2"/>
  <c r="I57" i="2"/>
  <c r="L27" i="4"/>
  <c r="L31" i="1"/>
  <c r="J63" i="2"/>
  <c r="L33" i="4"/>
  <c r="L45" i="4" s="1"/>
  <c r="AF52" i="7" s="1"/>
  <c r="L32" i="4"/>
  <c r="L44" i="4" s="1"/>
  <c r="AF51" i="7" s="1"/>
  <c r="L29" i="4"/>
  <c r="L42" i="4" s="1"/>
  <c r="AF49" i="7" s="1"/>
  <c r="L31" i="4"/>
  <c r="L43" i="4" s="1"/>
  <c r="AF50" i="7" s="1"/>
  <c r="X77" i="2"/>
  <c r="X76" i="2"/>
  <c r="X74" i="2"/>
  <c r="X122" i="2" s="1"/>
  <c r="E63" i="9" s="1"/>
  <c r="BY30" i="9" s="1"/>
  <c r="BY33" i="9" s="1"/>
  <c r="L74" i="2"/>
  <c r="L118" i="2" s="1"/>
  <c r="H57" i="7" s="1"/>
  <c r="X68" i="2"/>
  <c r="X117" i="2" s="1"/>
  <c r="E58" i="9" s="1"/>
  <c r="BG21" i="9" s="1"/>
  <c r="E66" i="2"/>
  <c r="E67" i="2" s="1"/>
  <c r="D67" i="2"/>
  <c r="V61" i="2"/>
  <c r="L61" i="2"/>
  <c r="E61" i="2"/>
  <c r="D61" i="2"/>
  <c r="X31" i="4"/>
  <c r="X43" i="4" s="1"/>
  <c r="Z42" i="9" s="1"/>
  <c r="C38" i="1"/>
  <c r="V38" i="1"/>
  <c r="V95" i="1" s="1"/>
  <c r="J48" i="9" s="1"/>
  <c r="D38" i="1"/>
  <c r="X32" i="4"/>
  <c r="X44" i="4" s="1"/>
  <c r="Z43" i="9" s="1"/>
  <c r="X33" i="4"/>
  <c r="X29" i="4"/>
  <c r="X41" i="4" s="1"/>
  <c r="X26" i="2"/>
  <c r="L60" i="2"/>
  <c r="L63" i="1"/>
  <c r="L110" i="1" s="1"/>
  <c r="U60" i="7" s="1"/>
  <c r="L71" i="1"/>
  <c r="L64" i="1"/>
  <c r="L59" i="1"/>
  <c r="L28" i="4"/>
  <c r="L60" i="1"/>
  <c r="L19" i="5"/>
  <c r="L42" i="5" s="1"/>
  <c r="L44" i="5" s="1"/>
  <c r="AF62" i="7" s="1"/>
  <c r="L57" i="1"/>
  <c r="L106" i="1" s="1"/>
  <c r="U56" i="7" s="1"/>
  <c r="U95" i="7" s="1"/>
  <c r="L33" i="1"/>
  <c r="L42" i="1"/>
  <c r="L97" i="1" s="1"/>
  <c r="U47" i="7" s="1"/>
  <c r="U84" i="7" s="1"/>
  <c r="L65" i="1"/>
  <c r="L112" i="1" s="1"/>
  <c r="U62" i="7" s="1"/>
  <c r="U104" i="7" s="1"/>
  <c r="L65" i="2"/>
  <c r="L110" i="2" s="1"/>
  <c r="H49" i="7" s="1"/>
  <c r="U83" i="7" s="1"/>
  <c r="L39" i="1"/>
  <c r="L66" i="2"/>
  <c r="L67" i="2"/>
  <c r="X67" i="2" s="1"/>
  <c r="L53" i="1"/>
  <c r="L103" i="1" s="1"/>
  <c r="U53" i="7" s="1"/>
  <c r="L46" i="2"/>
  <c r="L102" i="2" s="1"/>
  <c r="H41" i="7" s="1"/>
  <c r="L34" i="4"/>
  <c r="L46" i="4" s="1"/>
  <c r="AF53" i="7" s="1"/>
  <c r="U94" i="7" s="1"/>
  <c r="L73" i="2"/>
  <c r="L119" i="2" s="1"/>
  <c r="H58" i="7" s="1"/>
  <c r="U102" i="7" s="1"/>
  <c r="L14" i="3"/>
  <c r="L26" i="3" s="1"/>
  <c r="AF39" i="7" s="1"/>
  <c r="AF43" i="7" s="1"/>
  <c r="L35" i="1"/>
  <c r="L37" i="1"/>
  <c r="L38" i="1"/>
  <c r="L67" i="1"/>
  <c r="L45" i="1"/>
  <c r="L98" i="1" s="1"/>
  <c r="X28" i="2"/>
  <c r="X29" i="2"/>
  <c r="X98" i="2" s="1"/>
  <c r="E39" i="9" s="1"/>
  <c r="X30" i="2"/>
  <c r="X35" i="2"/>
  <c r="X44" i="2"/>
  <c r="X104" i="2" s="1"/>
  <c r="E45" i="9" s="1"/>
  <c r="X48" i="2"/>
  <c r="X106" i="2" s="1"/>
  <c r="E47" i="9" s="1"/>
  <c r="X43" i="2"/>
  <c r="X102" i="2" s="1"/>
  <c r="E43" i="9" s="1"/>
  <c r="X55" i="2"/>
  <c r="X111" i="2" s="1"/>
  <c r="E52" i="9" s="1"/>
  <c r="X84" i="2"/>
  <c r="X86" i="2"/>
  <c r="X13" i="3"/>
  <c r="X26" i="3" s="1"/>
  <c r="X14" i="3"/>
  <c r="X27" i="3" s="1"/>
  <c r="S39" i="9" s="1"/>
  <c r="X28" i="4"/>
  <c r="X30" i="4"/>
  <c r="X26" i="1"/>
  <c r="X27" i="1"/>
  <c r="X86" i="1" s="1"/>
  <c r="L39" i="9" s="1"/>
  <c r="X34" i="1"/>
  <c r="X32" i="1"/>
  <c r="X89" i="1" s="1"/>
  <c r="L42" i="9" s="1"/>
  <c r="X31" i="1"/>
  <c r="X88" i="1" s="1"/>
  <c r="L41" i="9" s="1"/>
  <c r="N12" i="9" s="1"/>
  <c r="X60" i="1"/>
  <c r="X106" i="1" s="1"/>
  <c r="L59" i="9" s="1"/>
  <c r="BS27" i="9" s="1"/>
  <c r="X37" i="1"/>
  <c r="X97" i="1" s="1"/>
  <c r="L50" i="9" s="1"/>
  <c r="AF15" i="9" s="1"/>
  <c r="AF33" i="9" s="1"/>
  <c r="X38" i="1"/>
  <c r="X96" i="1" s="1"/>
  <c r="L49" i="9" s="1"/>
  <c r="AC15" i="9" s="1"/>
  <c r="X35" i="1"/>
  <c r="X91" i="1" s="1"/>
  <c r="L44" i="9" s="1"/>
  <c r="X57" i="1"/>
  <c r="X105" i="1" s="1"/>
  <c r="L58" i="9" s="1"/>
  <c r="BP26" i="9" s="1"/>
  <c r="BP33" i="9" s="1"/>
  <c r="X33" i="1"/>
  <c r="X92" i="1" s="1"/>
  <c r="L45" i="9" s="1"/>
  <c r="X58" i="1"/>
  <c r="X104" i="1" s="1"/>
  <c r="L57" i="9" s="1"/>
  <c r="BM26" i="9" s="1"/>
  <c r="BM33" i="9" s="1"/>
  <c r="X45" i="1"/>
  <c r="X102" i="1" s="1"/>
  <c r="L55" i="9" s="1"/>
  <c r="BD20" i="9" s="1"/>
  <c r="BD33" i="9" s="1"/>
  <c r="X39" i="1"/>
  <c r="X98" i="1" s="1"/>
  <c r="L51" i="9" s="1"/>
  <c r="AI16" i="9" s="1"/>
  <c r="AI33" i="9" s="1"/>
  <c r="X74" i="1"/>
  <c r="X87" i="1" s="1"/>
  <c r="L40" i="9" s="1"/>
  <c r="X12" i="5"/>
  <c r="X14" i="5"/>
  <c r="X15" i="5"/>
  <c r="X19" i="5"/>
  <c r="X42" i="5" s="1"/>
  <c r="AG42" i="9" s="1"/>
  <c r="T12" i="9" s="1"/>
  <c r="X20" i="5"/>
  <c r="X43" i="5" s="1"/>
  <c r="AG43" i="9" s="1"/>
  <c r="AC14" i="9" s="1"/>
  <c r="X23" i="5"/>
  <c r="X26" i="5"/>
  <c r="X24" i="5"/>
  <c r="B7" i="6"/>
  <c r="B8" i="6"/>
  <c r="B9" i="6"/>
  <c r="H7" i="6"/>
  <c r="H8" i="6"/>
  <c r="H9" i="6"/>
  <c r="H10" i="6"/>
  <c r="K42" i="5"/>
  <c r="AE60" i="7" s="1"/>
  <c r="E46" i="4"/>
  <c r="Y53" i="7" s="1"/>
  <c r="K26" i="3"/>
  <c r="J26" i="3"/>
  <c r="AD60" i="7"/>
  <c r="H5" i="6"/>
  <c r="K5" i="6" s="1"/>
  <c r="F5" i="6"/>
  <c r="I5" i="6" s="1"/>
  <c r="L5" i="6" s="1"/>
  <c r="G5" i="6"/>
  <c r="J5" i="6" s="1"/>
  <c r="M5" i="6" s="1"/>
  <c r="F20" i="4"/>
  <c r="F10" i="5" s="1"/>
  <c r="L10" i="5" s="1"/>
  <c r="R10" i="5" s="1"/>
  <c r="X10" i="5" s="1"/>
  <c r="I9" i="5"/>
  <c r="O9" i="5" s="1"/>
  <c r="U9" i="5" s="1"/>
  <c r="M19" i="5"/>
  <c r="M42" i="5" s="1"/>
  <c r="AG60" i="7" s="1"/>
  <c r="V71" i="7" s="1"/>
  <c r="N19" i="5"/>
  <c r="N42" i="5" s="1"/>
  <c r="AH60" i="7" s="1"/>
  <c r="W71" i="7" s="1"/>
  <c r="X25" i="5"/>
  <c r="G33" i="5"/>
  <c r="G46" i="5" s="1"/>
  <c r="H33" i="5"/>
  <c r="H46" i="5" s="1"/>
  <c r="N33" i="5"/>
  <c r="S33" i="5"/>
  <c r="I10" i="6" s="1"/>
  <c r="I11" i="6" s="1"/>
  <c r="I15" i="6" s="1"/>
  <c r="I17" i="6" s="1"/>
  <c r="T33" i="5"/>
  <c r="J10" i="6" s="1"/>
  <c r="J11" i="6" s="1"/>
  <c r="G35" i="5"/>
  <c r="H35" i="5"/>
  <c r="Y60" i="7"/>
  <c r="I19" i="4"/>
  <c r="O19" i="4" s="1"/>
  <c r="U19" i="4" s="1"/>
  <c r="I8" i="3"/>
  <c r="O8" i="3" s="1"/>
  <c r="U8" i="3" s="1"/>
  <c r="L9" i="3"/>
  <c r="X9" i="3" s="1"/>
  <c r="R9" i="3"/>
  <c r="J67" i="2"/>
  <c r="K67" i="2"/>
  <c r="I67" i="2"/>
  <c r="V29" i="2"/>
  <c r="W27" i="2"/>
  <c r="V27" i="2"/>
  <c r="E73" i="2"/>
  <c r="E38" i="1"/>
  <c r="L114" i="2" l="1"/>
  <c r="H53" i="7" s="1"/>
  <c r="U91" i="7" s="1"/>
  <c r="AA80" i="7" s="1"/>
  <c r="AF80" i="7" s="1"/>
  <c r="AC70" i="7"/>
  <c r="W106" i="7"/>
  <c r="AC89" i="7" s="1"/>
  <c r="AB70" i="7"/>
  <c r="AG70" i="7" s="1"/>
  <c r="V106" i="7"/>
  <c r="AB89" i="7" s="1"/>
  <c r="AA82" i="7"/>
  <c r="AF82" i="7" s="1"/>
  <c r="U76" i="7"/>
  <c r="U75" i="7"/>
  <c r="X45" i="4"/>
  <c r="Z44" i="9" s="1"/>
  <c r="AO17" i="9" s="1"/>
  <c r="U92" i="7"/>
  <c r="AA81" i="7" s="1"/>
  <c r="AF81" i="7" s="1"/>
  <c r="U101" i="7"/>
  <c r="AA85" i="7" s="1"/>
  <c r="AJ92" i="7" s="1"/>
  <c r="T32" i="7"/>
  <c r="L98" i="2"/>
  <c r="H38" i="7" s="1"/>
  <c r="U70" i="7" s="1"/>
  <c r="X100" i="2"/>
  <c r="E41" i="9" s="1"/>
  <c r="H10" i="9" s="1"/>
  <c r="H33" i="9" s="1"/>
  <c r="L92" i="1"/>
  <c r="U42" i="7" s="1"/>
  <c r="U77" i="7" s="1"/>
  <c r="AA74" i="7" s="1"/>
  <c r="AF74" i="7" s="1"/>
  <c r="Z14" i="9"/>
  <c r="Z33" i="9" s="1"/>
  <c r="U48" i="7"/>
  <c r="U85" i="7" s="1"/>
  <c r="AA77" i="7" s="1"/>
  <c r="AF77" i="7" s="1"/>
  <c r="L107" i="2"/>
  <c r="H46" i="7" s="1"/>
  <c r="U80" i="7" s="1"/>
  <c r="X29" i="3"/>
  <c r="S42" i="9" s="1"/>
  <c r="X41" i="5"/>
  <c r="AG41" i="9" s="1"/>
  <c r="K10" i="9" s="1"/>
  <c r="AH63" i="7"/>
  <c r="D11" i="7"/>
  <c r="AG63" i="7"/>
  <c r="C11" i="7"/>
  <c r="X38" i="5"/>
  <c r="AL87" i="7"/>
  <c r="AP87" i="7" s="1"/>
  <c r="AP86" i="7"/>
  <c r="AO86" i="7"/>
  <c r="AK87" i="7"/>
  <c r="AO87" i="7" s="1"/>
  <c r="J15" i="6"/>
  <c r="J17" i="6" s="1"/>
  <c r="J27" i="6"/>
  <c r="I27" i="6"/>
  <c r="AC25" i="7"/>
  <c r="W24" i="7"/>
  <c r="AL24" i="7" s="1"/>
  <c r="N18" i="7"/>
  <c r="AL18" i="7" s="1"/>
  <c r="AR18" i="7" s="1"/>
  <c r="W25" i="7"/>
  <c r="AW11" i="7"/>
  <c r="AW27" i="7"/>
  <c r="AW28" i="7"/>
  <c r="AW29" i="7"/>
  <c r="AW30" i="7"/>
  <c r="AW10" i="7"/>
  <c r="AX11" i="7"/>
  <c r="AX27" i="7"/>
  <c r="AX28" i="7"/>
  <c r="AX29" i="7"/>
  <c r="AX30" i="7"/>
  <c r="L112" i="2"/>
  <c r="H51" i="7" s="1"/>
  <c r="U86" i="7" s="1"/>
  <c r="AA78" i="7" s="1"/>
  <c r="X39" i="5"/>
  <c r="AG39" i="9" s="1"/>
  <c r="AC33" i="9"/>
  <c r="X42" i="4"/>
  <c r="Z41" i="9" s="1"/>
  <c r="N11" i="9" s="1"/>
  <c r="N33" i="9" s="1"/>
  <c r="Z40" i="9"/>
  <c r="X47" i="4"/>
  <c r="Z46" i="9" s="1"/>
  <c r="L41" i="4"/>
  <c r="H13" i="7"/>
  <c r="AL13" i="7" s="1"/>
  <c r="AR13" i="7" s="1"/>
  <c r="L47" i="4"/>
  <c r="AF54" i="7" s="1"/>
  <c r="I41" i="4"/>
  <c r="H12" i="7"/>
  <c r="L113" i="1"/>
  <c r="U63" i="7" s="1"/>
  <c r="U105" i="7" s="1"/>
  <c r="AA87" i="7" s="1"/>
  <c r="AJ94" i="7" s="1"/>
  <c r="L111" i="1"/>
  <c r="U61" i="7" s="1"/>
  <c r="U103" i="7" s="1"/>
  <c r="AA86" i="7" s="1"/>
  <c r="L107" i="1"/>
  <c r="U57" i="7" s="1"/>
  <c r="U97" i="7" s="1"/>
  <c r="AA83" i="7" s="1"/>
  <c r="AF83" i="7" s="1"/>
  <c r="L93" i="1"/>
  <c r="U43" i="7" s="1"/>
  <c r="U79" i="7" s="1"/>
  <c r="L90" i="1"/>
  <c r="U40" i="7" s="1"/>
  <c r="U74" i="7" s="1"/>
  <c r="AA72" i="7" s="1"/>
  <c r="AF72" i="7" s="1"/>
  <c r="L81" i="1"/>
  <c r="L87" i="1"/>
  <c r="Q12" i="9"/>
  <c r="Q33" i="9" s="1"/>
  <c r="U37" i="7"/>
  <c r="E9" i="9"/>
  <c r="X81" i="1"/>
  <c r="X85" i="1"/>
  <c r="X107" i="1" s="1"/>
  <c r="X99" i="2"/>
  <c r="E40" i="9" s="1"/>
  <c r="L109" i="2"/>
  <c r="X97" i="2"/>
  <c r="H56" i="7"/>
  <c r="U99" i="7" s="1"/>
  <c r="AA84" i="7" s="1"/>
  <c r="AF84" i="7" s="1"/>
  <c r="AI29" i="7"/>
  <c r="O7" i="6"/>
  <c r="L97" i="2"/>
  <c r="H37" i="7" s="1"/>
  <c r="X69" i="2"/>
  <c r="X118" i="2" s="1"/>
  <c r="E59" i="9" s="1"/>
  <c r="BG24" i="9" s="1"/>
  <c r="BG33" i="9" s="1"/>
  <c r="X72" i="2"/>
  <c r="AX22" i="7"/>
  <c r="AX18" i="7"/>
  <c r="AX14" i="7"/>
  <c r="AX12" i="7"/>
  <c r="AX21" i="7"/>
  <c r="AX19" i="7"/>
  <c r="AX17" i="7"/>
  <c r="AX15" i="7"/>
  <c r="AX13" i="7"/>
  <c r="AX16" i="7"/>
  <c r="AX25" i="7"/>
  <c r="AW21" i="7"/>
  <c r="AR20" i="7"/>
  <c r="E17" i="8"/>
  <c r="D17" i="8"/>
  <c r="N44" i="5"/>
  <c r="AH62" i="7" s="1"/>
  <c r="AH64" i="7" s="1"/>
  <c r="M44" i="5"/>
  <c r="AG62" i="7" s="1"/>
  <c r="AG64" i="7" s="1"/>
  <c r="I100" i="2"/>
  <c r="L92" i="2"/>
  <c r="E6" i="6" s="1"/>
  <c r="I87" i="1"/>
  <c r="X33" i="5"/>
  <c r="K10" i="6" s="1"/>
  <c r="L33" i="5"/>
  <c r="E10" i="6" s="1"/>
  <c r="X66" i="2"/>
  <c r="X116" i="2" s="1"/>
  <c r="E57" i="9" s="1"/>
  <c r="BA20" i="9" s="1"/>
  <c r="S38" i="9"/>
  <c r="X71" i="2"/>
  <c r="X119" i="2" s="1"/>
  <c r="E60" i="9" s="1"/>
  <c r="X35" i="4"/>
  <c r="L38" i="9"/>
  <c r="L61" i="9" s="1"/>
  <c r="L20" i="3"/>
  <c r="E7" i="6" s="1"/>
  <c r="X20" i="3"/>
  <c r="AF60" i="7"/>
  <c r="AF63" i="7" s="1"/>
  <c r="AF64" i="7" s="1"/>
  <c r="X61" i="2"/>
  <c r="X113" i="2" s="1"/>
  <c r="E54" i="9" s="1"/>
  <c r="AR18" i="9" s="1"/>
  <c r="AR33" i="9" s="1"/>
  <c r="L35" i="4"/>
  <c r="G36" i="5"/>
  <c r="S10" i="6" s="1"/>
  <c r="S11" i="6" s="1"/>
  <c r="G10" i="6"/>
  <c r="D10" i="6"/>
  <c r="C10" i="6"/>
  <c r="H6" i="6"/>
  <c r="H11" i="6" s="1"/>
  <c r="H15" i="6" s="1"/>
  <c r="H17" i="6" s="1"/>
  <c r="X65" i="2"/>
  <c r="X115" i="2" s="1"/>
  <c r="E56" i="9" s="1"/>
  <c r="BA19" i="9" s="1"/>
  <c r="F34" i="9"/>
  <c r="R7" i="6"/>
  <c r="X62" i="2"/>
  <c r="E98" i="2"/>
  <c r="A38" i="7" s="1"/>
  <c r="A37" i="7"/>
  <c r="B10" i="6"/>
  <c r="O10" i="6" s="1"/>
  <c r="U10" i="6" s="1"/>
  <c r="M8" i="6"/>
  <c r="X46" i="2"/>
  <c r="X105" i="2" s="1"/>
  <c r="E46" i="9" s="1"/>
  <c r="T13" i="9" s="1"/>
  <c r="T33" i="9" s="1"/>
  <c r="X60" i="2"/>
  <c r="X112" i="2" s="1"/>
  <c r="E53" i="9" s="1"/>
  <c r="AO18" i="9" s="1"/>
  <c r="R9" i="6"/>
  <c r="L8" i="6"/>
  <c r="H36" i="5"/>
  <c r="T10" i="6" s="1"/>
  <c r="T11" i="6" s="1"/>
  <c r="Z33" i="5"/>
  <c r="Z45" i="5" s="1"/>
  <c r="O9" i="6"/>
  <c r="L20" i="4"/>
  <c r="R20" i="4" s="1"/>
  <c r="X20" i="4" s="1"/>
  <c r="O8" i="6"/>
  <c r="U8" i="6" s="1"/>
  <c r="X56" i="2"/>
  <c r="X110" i="2" s="1"/>
  <c r="E51" i="9" s="1"/>
  <c r="AL17" i="9" s="1"/>
  <c r="AL33" i="9" s="1"/>
  <c r="M33" i="5"/>
  <c r="M45" i="5" s="1"/>
  <c r="Y33" i="5"/>
  <c r="Y45" i="5" s="1"/>
  <c r="AL25" i="7" l="1"/>
  <c r="AJ91" i="7"/>
  <c r="AJ78" i="7"/>
  <c r="AJ79" i="7" s="1"/>
  <c r="AN79" i="7" s="1"/>
  <c r="AF86" i="7"/>
  <c r="AJ93" i="7"/>
  <c r="AF87" i="7"/>
  <c r="AF85" i="7"/>
  <c r="W23" i="7"/>
  <c r="AL23" i="7" s="1"/>
  <c r="AR23" i="7" s="1"/>
  <c r="U71" i="7"/>
  <c r="AB92" i="7"/>
  <c r="AK69" i="7"/>
  <c r="AB88" i="7"/>
  <c r="AB90" i="7" s="1"/>
  <c r="AL69" i="7"/>
  <c r="AC92" i="7"/>
  <c r="AH70" i="7"/>
  <c r="AC88" i="7"/>
  <c r="AC90" i="7" s="1"/>
  <c r="AA73" i="7"/>
  <c r="AF73" i="7" s="1"/>
  <c r="AA100" i="7"/>
  <c r="AF78" i="7"/>
  <c r="K14" i="7"/>
  <c r="AL14" i="7" s="1"/>
  <c r="AO33" i="9"/>
  <c r="AA70" i="7"/>
  <c r="AF70" i="7" s="1"/>
  <c r="AA75" i="7"/>
  <c r="AF75" i="7" s="1"/>
  <c r="BA33" i="9"/>
  <c r="N16" i="7"/>
  <c r="AL16" i="7" s="1"/>
  <c r="AR16" i="7" s="1"/>
  <c r="Z47" i="9"/>
  <c r="N19" i="7"/>
  <c r="BS26" i="9"/>
  <c r="BS33" i="9" s="1"/>
  <c r="D32" i="7"/>
  <c r="G33" i="7" s="1"/>
  <c r="AC93" i="7" s="1"/>
  <c r="AC94" i="7" s="1"/>
  <c r="AN11" i="7"/>
  <c r="AM11" i="7"/>
  <c r="C32" i="7"/>
  <c r="F33" i="7" s="1"/>
  <c r="AB93" i="7" s="1"/>
  <c r="AB94" i="7" s="1"/>
  <c r="H16" i="6"/>
  <c r="U64" i="7"/>
  <c r="J16" i="6"/>
  <c r="I16" i="6"/>
  <c r="H27" i="6"/>
  <c r="K15" i="7"/>
  <c r="AI30" i="7"/>
  <c r="AF28" i="7"/>
  <c r="AL28" i="7" s="1"/>
  <c r="AR28" i="7" s="1"/>
  <c r="B12" i="7"/>
  <c r="AL12" i="7" s="1"/>
  <c r="AR12" i="7" s="1"/>
  <c r="AC26" i="7"/>
  <c r="AI31" i="7"/>
  <c r="AL31" i="7" s="1"/>
  <c r="AR31" i="7" s="1"/>
  <c r="Q19" i="7"/>
  <c r="H48" i="7"/>
  <c r="U82" i="7" s="1"/>
  <c r="AA76" i="7" s="1"/>
  <c r="AF76" i="7" s="1"/>
  <c r="I109" i="2"/>
  <c r="E10" i="9"/>
  <c r="K11" i="9"/>
  <c r="K33" i="9" s="1"/>
  <c r="H32" i="7"/>
  <c r="W32" i="7"/>
  <c r="E33" i="9"/>
  <c r="L114" i="1"/>
  <c r="U65" i="7" s="1"/>
  <c r="X114" i="2"/>
  <c r="E55" i="9" s="1"/>
  <c r="AU18" i="9" s="1"/>
  <c r="AU33" i="9" s="1"/>
  <c r="L120" i="2"/>
  <c r="X120" i="2"/>
  <c r="X92" i="2"/>
  <c r="AL29" i="7"/>
  <c r="AR29" i="7" s="1"/>
  <c r="B11" i="7"/>
  <c r="S41" i="9"/>
  <c r="S43" i="9" s="1"/>
  <c r="W13" i="9"/>
  <c r="AR24" i="7"/>
  <c r="E18" i="8"/>
  <c r="X44" i="5"/>
  <c r="AG44" i="9" s="1"/>
  <c r="D18" i="8"/>
  <c r="N45" i="5"/>
  <c r="I97" i="2"/>
  <c r="L60" i="9"/>
  <c r="K9" i="6"/>
  <c r="L29" i="3"/>
  <c r="AF42" i="7" s="1"/>
  <c r="AF44" i="7" s="1"/>
  <c r="AF48" i="7"/>
  <c r="AF55" i="7" s="1"/>
  <c r="AF56" i="7" s="1"/>
  <c r="AG38" i="9"/>
  <c r="AG45" i="9" s="1"/>
  <c r="K8" i="6"/>
  <c r="X48" i="4"/>
  <c r="E9" i="6"/>
  <c r="U7" i="6"/>
  <c r="L45" i="5"/>
  <c r="E38" i="9"/>
  <c r="AX23" i="7"/>
  <c r="AX26" i="7"/>
  <c r="AX24" i="7"/>
  <c r="AW26" i="7"/>
  <c r="AW13" i="7"/>
  <c r="AW15" i="7"/>
  <c r="AW17" i="7"/>
  <c r="AW19" i="7"/>
  <c r="AW23" i="7"/>
  <c r="AW25" i="7"/>
  <c r="AW12" i="7"/>
  <c r="AW14" i="7"/>
  <c r="AW16" i="7"/>
  <c r="AW18" i="7"/>
  <c r="AW20" i="7"/>
  <c r="AW22" i="7"/>
  <c r="AW24" i="7"/>
  <c r="AG34" i="9"/>
  <c r="AH34" i="9"/>
  <c r="C11" i="6"/>
  <c r="P10" i="6"/>
  <c r="V10" i="6" s="1"/>
  <c r="D11" i="6"/>
  <c r="Q10" i="6"/>
  <c r="U9" i="6"/>
  <c r="R11" i="6"/>
  <c r="F10" i="6"/>
  <c r="M10" i="6"/>
  <c r="M11" i="6" s="1"/>
  <c r="L10" i="6"/>
  <c r="L11" i="6" s="1"/>
  <c r="D27" i="8" s="1"/>
  <c r="K7" i="6"/>
  <c r="X30" i="3"/>
  <c r="G34" i="9"/>
  <c r="C17" i="8"/>
  <c r="F8" i="6"/>
  <c r="G8" i="6"/>
  <c r="G11" i="6" s="1"/>
  <c r="E23" i="8" s="1"/>
  <c r="E8" i="6"/>
  <c r="B6" i="6"/>
  <c r="AF32" i="7" l="1"/>
  <c r="AO69" i="7"/>
  <c r="AK70" i="7"/>
  <c r="AP69" i="7"/>
  <c r="AL70" i="7"/>
  <c r="AA96" i="7"/>
  <c r="U69" i="7"/>
  <c r="AA104" i="7"/>
  <c r="H69" i="7"/>
  <c r="H60" i="7"/>
  <c r="U66" i="7"/>
  <c r="AT11" i="7"/>
  <c r="AN32" i="7"/>
  <c r="G34" i="7" s="1"/>
  <c r="AS11" i="7"/>
  <c r="AM32" i="7"/>
  <c r="F34" i="7" s="1"/>
  <c r="AL11" i="7"/>
  <c r="AR11" i="7" s="1"/>
  <c r="AJ83" i="7"/>
  <c r="AJ84" i="7" s="1"/>
  <c r="AJ85" i="7" s="1"/>
  <c r="AL30" i="7"/>
  <c r="AR30" i="7" s="1"/>
  <c r="AI32" i="7"/>
  <c r="N17" i="7"/>
  <c r="AL17" i="7" s="1"/>
  <c r="AR17" i="7" s="1"/>
  <c r="AJ73" i="7"/>
  <c r="AL15" i="7"/>
  <c r="AR15" i="7" s="1"/>
  <c r="K32" i="7"/>
  <c r="H59" i="7"/>
  <c r="Q32" i="7"/>
  <c r="AL19" i="7"/>
  <c r="AR19" i="7" s="1"/>
  <c r="AL26" i="7"/>
  <c r="AR26" i="7" s="1"/>
  <c r="AC32" i="7"/>
  <c r="N32" i="7"/>
  <c r="C18" i="8"/>
  <c r="E61" i="9"/>
  <c r="BV29" i="9" s="1"/>
  <c r="BV33" i="9" s="1"/>
  <c r="X123" i="2"/>
  <c r="E64" i="9" s="1"/>
  <c r="W33" i="9"/>
  <c r="B9" i="9"/>
  <c r="B33" i="9" s="1"/>
  <c r="B11" i="6"/>
  <c r="O6" i="6"/>
  <c r="U6" i="6" s="1"/>
  <c r="Z48" i="9"/>
  <c r="B10" i="7"/>
  <c r="B32" i="7" s="1"/>
  <c r="E33" i="7" s="1"/>
  <c r="AA93" i="7" s="1"/>
  <c r="X108" i="1"/>
  <c r="AR22" i="7"/>
  <c r="L62" i="9"/>
  <c r="AR25" i="7"/>
  <c r="E27" i="8"/>
  <c r="D12" i="6"/>
  <c r="P35" i="9" s="1"/>
  <c r="P36" i="9" s="1"/>
  <c r="E15" i="8"/>
  <c r="C12" i="6"/>
  <c r="D15" i="8"/>
  <c r="L30" i="3"/>
  <c r="L115" i="1"/>
  <c r="L121" i="2"/>
  <c r="E11" i="6"/>
  <c r="C23" i="8" s="1"/>
  <c r="AR14" i="7"/>
  <c r="AG46" i="9"/>
  <c r="F11" i="6"/>
  <c r="D23" i="8" s="1"/>
  <c r="P11" i="6"/>
  <c r="V11" i="6" s="1"/>
  <c r="AN35" i="7"/>
  <c r="W107" i="7" s="1"/>
  <c r="W108" i="7" s="1"/>
  <c r="L48" i="4"/>
  <c r="X45" i="5"/>
  <c r="W10" i="6"/>
  <c r="Q11" i="6"/>
  <c r="W11" i="6" s="1"/>
  <c r="K6" i="6"/>
  <c r="K11" i="6" s="1"/>
  <c r="C27" i="8" s="1"/>
  <c r="AI33" i="7" l="1"/>
  <c r="AA105" i="7" s="1"/>
  <c r="H61" i="7"/>
  <c r="AL71" i="7"/>
  <c r="AP70" i="7"/>
  <c r="AK71" i="7"/>
  <c r="AO70" i="7"/>
  <c r="Z33" i="7"/>
  <c r="AA101" i="7" s="1"/>
  <c r="AA102" i="7" s="1"/>
  <c r="AA106" i="7"/>
  <c r="U106" i="7"/>
  <c r="AA89" i="7" s="1"/>
  <c r="AA69" i="7"/>
  <c r="AF69" i="7" s="1"/>
  <c r="E65" i="9"/>
  <c r="E66" i="9" s="1"/>
  <c r="E24" i="8"/>
  <c r="D16" i="8"/>
  <c r="P34" i="7"/>
  <c r="AB34" i="7"/>
  <c r="AK34" i="7"/>
  <c r="O34" i="7"/>
  <c r="AA34" i="7"/>
  <c r="AJ34" i="7"/>
  <c r="AN84" i="7"/>
  <c r="AJ69" i="7"/>
  <c r="AJ80" i="7"/>
  <c r="AJ86" i="7"/>
  <c r="AN85" i="7"/>
  <c r="N33" i="7"/>
  <c r="AA97" i="7" s="1"/>
  <c r="AA98" i="7" s="1"/>
  <c r="AN78" i="7"/>
  <c r="AN83" i="7"/>
  <c r="X35" i="9"/>
  <c r="X36" i="9" s="1"/>
  <c r="C35" i="9"/>
  <c r="C36" i="9" s="1"/>
  <c r="R35" i="9"/>
  <c r="R36" i="9" s="1"/>
  <c r="CE35" i="9"/>
  <c r="CE33" i="9"/>
  <c r="AL10" i="7"/>
  <c r="AL35" i="7"/>
  <c r="U107" i="7" s="1"/>
  <c r="BI35" i="9"/>
  <c r="BI36" i="9" s="1"/>
  <c r="BC35" i="9"/>
  <c r="BC36" i="9" s="1"/>
  <c r="AB35" i="9"/>
  <c r="AB36" i="9" s="1"/>
  <c r="BL35" i="9"/>
  <c r="BL36" i="9" s="1"/>
  <c r="AN35" i="9"/>
  <c r="AN36" i="9" s="1"/>
  <c r="CA35" i="9"/>
  <c r="CA36" i="9" s="1"/>
  <c r="D24" i="8"/>
  <c r="T47" i="9"/>
  <c r="AE35" i="9"/>
  <c r="AE36" i="9" s="1"/>
  <c r="BO35" i="9"/>
  <c r="BO36" i="9" s="1"/>
  <c r="J35" i="9"/>
  <c r="J36" i="9" s="1"/>
  <c r="V35" i="9"/>
  <c r="V36" i="9" s="1"/>
  <c r="CD35" i="9"/>
  <c r="CD36" i="9" s="1"/>
  <c r="AH35" i="9"/>
  <c r="AH36" i="9" s="1"/>
  <c r="Y35" i="9"/>
  <c r="Y36" i="9" s="1"/>
  <c r="S35" i="9"/>
  <c r="S36" i="9" s="1"/>
  <c r="BU35" i="9"/>
  <c r="BU36" i="9" s="1"/>
  <c r="G35" i="9"/>
  <c r="G36" i="9" s="1"/>
  <c r="BF35" i="9"/>
  <c r="BF36" i="9" s="1"/>
  <c r="BX35" i="9"/>
  <c r="BX36" i="9" s="1"/>
  <c r="M35" i="9"/>
  <c r="M36" i="9" s="1"/>
  <c r="D35" i="9"/>
  <c r="D36" i="9" s="1"/>
  <c r="BR35" i="9"/>
  <c r="BR36" i="9" s="1"/>
  <c r="AQ35" i="9"/>
  <c r="AK35" i="9"/>
  <c r="AK36" i="9" s="1"/>
  <c r="AA35" i="9"/>
  <c r="AA36" i="9" s="1"/>
  <c r="L35" i="9"/>
  <c r="L36" i="9" s="1"/>
  <c r="BE35" i="9"/>
  <c r="BE36" i="9" s="1"/>
  <c r="AM35" i="9"/>
  <c r="AM36" i="9" s="1"/>
  <c r="I35" i="9"/>
  <c r="I36" i="9" s="1"/>
  <c r="BN35" i="9"/>
  <c r="BN36" i="9" s="1"/>
  <c r="AD35" i="9"/>
  <c r="AD36" i="9" s="1"/>
  <c r="BQ35" i="9"/>
  <c r="BQ36" i="9" s="1"/>
  <c r="AJ35" i="9"/>
  <c r="AJ36" i="9" s="1"/>
  <c r="BZ35" i="9"/>
  <c r="BZ36" i="9" s="1"/>
  <c r="BK35" i="9"/>
  <c r="BK36" i="9" s="1"/>
  <c r="U35" i="9"/>
  <c r="U36" i="9" s="1"/>
  <c r="BW35" i="9"/>
  <c r="BW36" i="9" s="1"/>
  <c r="BH35" i="9"/>
  <c r="BH36" i="9" s="1"/>
  <c r="O35" i="9"/>
  <c r="O36" i="9" s="1"/>
  <c r="BB35" i="9"/>
  <c r="BB36" i="9" s="1"/>
  <c r="CC35" i="9"/>
  <c r="CC36" i="9" s="1"/>
  <c r="BT35" i="9"/>
  <c r="BT36" i="9" s="1"/>
  <c r="F35" i="9"/>
  <c r="F36" i="9" s="1"/>
  <c r="AG35" i="9"/>
  <c r="AG36" i="9" s="1"/>
  <c r="AP35" i="9"/>
  <c r="E19" i="8"/>
  <c r="E16" i="8"/>
  <c r="CG35" i="9"/>
  <c r="CG36" i="9" s="1"/>
  <c r="D19" i="8"/>
  <c r="D21" i="8" s="1"/>
  <c r="D22" i="8" s="1"/>
  <c r="AM35" i="7"/>
  <c r="X124" i="2"/>
  <c r="AT32" i="7"/>
  <c r="AS32" i="7"/>
  <c r="AN36" i="7"/>
  <c r="CF35" i="9"/>
  <c r="CF36" i="9" s="1"/>
  <c r="O11" i="6"/>
  <c r="U11" i="6" s="1"/>
  <c r="B12" i="6"/>
  <c r="C15" i="8"/>
  <c r="D28" i="8" l="1"/>
  <c r="D20" i="8"/>
  <c r="AK72" i="7"/>
  <c r="AO72" i="7" s="1"/>
  <c r="AO71" i="7"/>
  <c r="AL72" i="7"/>
  <c r="AP72" i="7" s="1"/>
  <c r="AP71" i="7"/>
  <c r="AQ36" i="9"/>
  <c r="AP36" i="9"/>
  <c r="AA92" i="7"/>
  <c r="AA94" i="7" s="1"/>
  <c r="C16" i="8"/>
  <c r="E28" i="8"/>
  <c r="AJ74" i="7"/>
  <c r="AN74" i="7" s="1"/>
  <c r="AN73" i="7"/>
  <c r="AJ70" i="7"/>
  <c r="AN70" i="7" s="1"/>
  <c r="AA88" i="7"/>
  <c r="AA90" i="7" s="1"/>
  <c r="AL32" i="7"/>
  <c r="AR10" i="7"/>
  <c r="AJ87" i="7"/>
  <c r="AN87" i="7" s="1"/>
  <c r="AN86" i="7"/>
  <c r="AJ81" i="7"/>
  <c r="AN80" i="7"/>
  <c r="AR32" i="7"/>
  <c r="CE36" i="9"/>
  <c r="BJ35" i="9"/>
  <c r="BJ36" i="9" s="1"/>
  <c r="E35" i="9"/>
  <c r="E36" i="9" s="1"/>
  <c r="B35" i="9"/>
  <c r="B36" i="9" s="1"/>
  <c r="C24" i="8"/>
  <c r="U108" i="7"/>
  <c r="C19" i="8"/>
  <c r="E21" i="8"/>
  <c r="E22" i="8" s="1"/>
  <c r="AM36" i="7"/>
  <c r="V107" i="7"/>
  <c r="V108" i="7" s="1"/>
  <c r="E20" i="8"/>
  <c r="AR21" i="7"/>
  <c r="AV35" i="9"/>
  <c r="AV36" i="9" s="1"/>
  <c r="AY35" i="9"/>
  <c r="AY36" i="9" s="1"/>
  <c r="AW35" i="9"/>
  <c r="AW36" i="9" s="1"/>
  <c r="AZ35" i="9"/>
  <c r="AZ36" i="9" s="1"/>
  <c r="AX35" i="9"/>
  <c r="AX36" i="9" s="1"/>
  <c r="CB35" i="9"/>
  <c r="CB36" i="9" s="1"/>
  <c r="AS35" i="9"/>
  <c r="AS36" i="9" s="1"/>
  <c r="AT35" i="9"/>
  <c r="AT36" i="9" s="1"/>
  <c r="AU35" i="9"/>
  <c r="AU36" i="9" s="1"/>
  <c r="AR35" i="9"/>
  <c r="AR36" i="9" s="1"/>
  <c r="AI35" i="9"/>
  <c r="AI36" i="9" s="1"/>
  <c r="AL35" i="9"/>
  <c r="AL36" i="9" s="1"/>
  <c r="AO35" i="9"/>
  <c r="AF35" i="9"/>
  <c r="AF36" i="9" s="1"/>
  <c r="Q35" i="9"/>
  <c r="Q36" i="9" s="1"/>
  <c r="BM35" i="9"/>
  <c r="BM36" i="9" s="1"/>
  <c r="H35" i="9"/>
  <c r="H36" i="9" s="1"/>
  <c r="T35" i="9"/>
  <c r="T36" i="9" s="1"/>
  <c r="AC35" i="9"/>
  <c r="AC36" i="9" s="1"/>
  <c r="BV35" i="9"/>
  <c r="BV36" i="9" s="1"/>
  <c r="Z35" i="9"/>
  <c r="Z36" i="9" s="1"/>
  <c r="BG35" i="9"/>
  <c r="BG36" i="9" s="1"/>
  <c r="BS35" i="9"/>
  <c r="BS36" i="9" s="1"/>
  <c r="K35" i="9"/>
  <c r="K36" i="9" s="1"/>
  <c r="W35" i="9"/>
  <c r="W36" i="9" s="1"/>
  <c r="BA35" i="9"/>
  <c r="BA36" i="9" s="1"/>
  <c r="BP35" i="9"/>
  <c r="BP36" i="9" s="1"/>
  <c r="BY35" i="9"/>
  <c r="BY36" i="9" s="1"/>
  <c r="BD35" i="9"/>
  <c r="BD36" i="9" s="1"/>
  <c r="N35" i="9"/>
  <c r="N36" i="9" s="1"/>
  <c r="C28" i="8" l="1"/>
  <c r="C21" i="8"/>
  <c r="C22" i="8" s="1"/>
  <c r="AO36" i="9"/>
  <c r="AJ71" i="7"/>
  <c r="AN71" i="7" s="1"/>
  <c r="E34" i="7"/>
  <c r="Z34" i="7"/>
  <c r="AI34" i="7"/>
  <c r="N34" i="7"/>
  <c r="AJ82" i="7"/>
  <c r="AN82" i="7" s="1"/>
  <c r="AN81" i="7"/>
  <c r="AN69" i="7"/>
  <c r="C20" i="8"/>
  <c r="AJ75" i="7"/>
  <c r="AL36" i="7"/>
  <c r="AJ72" i="7" l="1"/>
  <c r="AN72" i="7" s="1"/>
  <c r="AJ76" i="7"/>
  <c r="AN75" i="7"/>
  <c r="AJ77" i="7" l="1"/>
  <c r="AN77" i="7" s="1"/>
  <c r="AN76" i="7"/>
</calcChain>
</file>

<file path=xl/sharedStrings.xml><?xml version="1.0" encoding="utf-8"?>
<sst xmlns="http://schemas.openxmlformats.org/spreadsheetml/2006/main" count="751" uniqueCount="496">
  <si>
    <t>Подстанция</t>
  </si>
  <si>
    <t>Присоединение</t>
  </si>
  <si>
    <t>АЧР-1</t>
  </si>
  <si>
    <t>АЧР-2 - совмещенная</t>
  </si>
  <si>
    <t>АЧР-2 - не совмещенная</t>
  </si>
  <si>
    <t>ЧАПВ</t>
  </si>
  <si>
    <t>№ оч.</t>
  </si>
  <si>
    <t>Частота, Гц</t>
  </si>
  <si>
    <t>Время, сек</t>
  </si>
  <si>
    <t>Отключаемая мощность, МВт</t>
  </si>
  <si>
    <t>Мощность, МВт</t>
  </si>
  <si>
    <t>Кадуй</t>
  </si>
  <si>
    <t>Енюково</t>
  </si>
  <si>
    <t>10кв ввод Т-1</t>
  </si>
  <si>
    <t>Петpинево</t>
  </si>
  <si>
    <t>Чагода</t>
  </si>
  <si>
    <t>ГПП-3АЧМК</t>
  </si>
  <si>
    <t>6 кВ</t>
  </si>
  <si>
    <t>Нифантово</t>
  </si>
  <si>
    <t>ГПП-3 ЧМК</t>
  </si>
  <si>
    <t>ГПП-2 ЧМК</t>
  </si>
  <si>
    <t>10кв</t>
  </si>
  <si>
    <t>Шексна</t>
  </si>
  <si>
    <t>Суда</t>
  </si>
  <si>
    <t>Зашекснинская</t>
  </si>
  <si>
    <t>Анисимово</t>
  </si>
  <si>
    <t>Н.Углы</t>
  </si>
  <si>
    <t>Пеpвомайская</t>
  </si>
  <si>
    <t>ВЛ-110кв Тяговая-1, 2</t>
  </si>
  <si>
    <t>ГПП-6 ЧМК</t>
  </si>
  <si>
    <t>ГПП-7 ЧМК</t>
  </si>
  <si>
    <t>ГПП-7АЧМК</t>
  </si>
  <si>
    <t>Заягоpба</t>
  </si>
  <si>
    <t>ГПП-12 ЧМК</t>
  </si>
  <si>
    <t>ГПП-11 ЧМК</t>
  </si>
  <si>
    <t>Череповецкая</t>
  </si>
  <si>
    <t>Абаканово</t>
  </si>
  <si>
    <t>10кв ввод Т-1, 2</t>
  </si>
  <si>
    <t>ГПП-4 ЧСПЗ</t>
  </si>
  <si>
    <t>Загоpодная</t>
  </si>
  <si>
    <t>Устюжна</t>
  </si>
  <si>
    <t>Стеклозавод</t>
  </si>
  <si>
    <t>10кВ ф.Кристалл-1, 2, Слобода, Луч-1, 2</t>
  </si>
  <si>
    <t>10 кВ Чернеево-1, 2, Волково, Катаево, Ларионово, Митицино, Светилово</t>
  </si>
  <si>
    <t>10кв яч.2, 23, 24, 25, 30, 32, 47</t>
  </si>
  <si>
    <t>10кв ф.п.Сазоново, Промзона, Дедово поле, ЛПХ, Стекло-2, 3, 4, 5, 6, ЭТС-1, 2, 3, 4, Пустынь, Ретранслятор, Мегрино</t>
  </si>
  <si>
    <t>Климовская</t>
  </si>
  <si>
    <t>10кв ф.Стулово, к-с Оксюково, Смердомский стеклозавод-1</t>
  </si>
  <si>
    <t>РПП-1 ВПМС</t>
  </si>
  <si>
    <t>10кв ф.Солманское, Тепличная-1, 2, Свинофабрика-1, 3, 4, Очистные Бараново, Тоншалово-2</t>
  </si>
  <si>
    <t>Восточная</t>
  </si>
  <si>
    <t>Западная</t>
  </si>
  <si>
    <t>Луговая</t>
  </si>
  <si>
    <t>Сокол</t>
  </si>
  <si>
    <t>110кв Сухонский ЦБЗ-1</t>
  </si>
  <si>
    <t>Криводино</t>
  </si>
  <si>
    <t>10кв ф.Новоселка, Коротыгино, Центр, Савкино</t>
  </si>
  <si>
    <t>У-Кубенское</t>
  </si>
  <si>
    <t>10кв Митенское, Архангельский, Нестерово, Грибцово, Запань, Новое, Заднее, Устье, Приозерный</t>
  </si>
  <si>
    <t>Кипелово</t>
  </si>
  <si>
    <t>10кВ ввод III (Новгородово, Балакирево), IV c.ш.</t>
  </si>
  <si>
    <t>Ананьино</t>
  </si>
  <si>
    <t>Снасудово</t>
  </si>
  <si>
    <t>6кВ ввод Т-1, 2</t>
  </si>
  <si>
    <t>Жернаково</t>
  </si>
  <si>
    <t>10кв ф.Казаркино, Спасское, Водозабор, Займище, Дворища, Жерноково, Становое, Газопровод</t>
  </si>
  <si>
    <t>Надеево</t>
  </si>
  <si>
    <t>10кВ ввод Т-1, 2</t>
  </si>
  <si>
    <t>Сямжа</t>
  </si>
  <si>
    <t>Кадников</t>
  </si>
  <si>
    <t>ВТЭЦ</t>
  </si>
  <si>
    <t>ВЛ-35кв Северная, Маега</t>
  </si>
  <si>
    <t>Вожега</t>
  </si>
  <si>
    <t>110кВ ф.Сокол-Печаткино-1, 2</t>
  </si>
  <si>
    <t>Центpальная</t>
  </si>
  <si>
    <t>Гpязовец</t>
  </si>
  <si>
    <t>Ростилово</t>
  </si>
  <si>
    <t>Хаpовск</t>
  </si>
  <si>
    <t>Вохтога</t>
  </si>
  <si>
    <t>Семигородняя</t>
  </si>
  <si>
    <t>Плоское</t>
  </si>
  <si>
    <t>Биряково</t>
  </si>
  <si>
    <t>Вологда-Южная</t>
  </si>
  <si>
    <t>ООО "Энерготранзит-Альфа"</t>
  </si>
  <si>
    <t>10кв ГПП-1 яч.6, 42, 11, 33, 43, 55</t>
  </si>
  <si>
    <t>6кВ яч.15, 25, 29, 31, 45, 47, 57, 67</t>
  </si>
  <si>
    <t>Воробьево</t>
  </si>
  <si>
    <t>Прожектор</t>
  </si>
  <si>
    <t>ПО "ВЭС"</t>
  </si>
  <si>
    <t>ПО "ЧЭС"</t>
  </si>
  <si>
    <t xml:space="preserve">Нестерово </t>
  </si>
  <si>
    <t>НПС</t>
  </si>
  <si>
    <t>В-Устюг</t>
  </si>
  <si>
    <t>Кич-Гоpодок</t>
  </si>
  <si>
    <t>Никольск</t>
  </si>
  <si>
    <t>Дымково</t>
  </si>
  <si>
    <t>Приводино</t>
  </si>
  <si>
    <t>ПО "ВУЭС"</t>
  </si>
  <si>
    <t>У-Алексеево</t>
  </si>
  <si>
    <t>10кВ ф.Загорье, Варжа, Теплогорье, Село-1, 2, Якутино, Биричево, Заречная, Гаврино</t>
  </si>
  <si>
    <t>Тотьма 2</t>
  </si>
  <si>
    <t>Таpнога</t>
  </si>
  <si>
    <t>Тотьма 1</t>
  </si>
  <si>
    <t>Веpховажье</t>
  </si>
  <si>
    <t>Погорелово</t>
  </si>
  <si>
    <t>Бабушкино</t>
  </si>
  <si>
    <t>Водораздельная</t>
  </si>
  <si>
    <t>6кВ ф.Рудоуправление-1, 2, Рубеж, Павшозеро</t>
  </si>
  <si>
    <t>САЧР</t>
  </si>
  <si>
    <t>Андозеро</t>
  </si>
  <si>
    <t>Бечевинка</t>
  </si>
  <si>
    <t>Шола</t>
  </si>
  <si>
    <t>Новокемская</t>
  </si>
  <si>
    <t>Феpапонтово</t>
  </si>
  <si>
    <t>Талицы</t>
  </si>
  <si>
    <t>Вашки</t>
  </si>
  <si>
    <t>Белозеpск</t>
  </si>
  <si>
    <t>Киpиллов</t>
  </si>
  <si>
    <t>Н.Торжок</t>
  </si>
  <si>
    <t>Мегра</t>
  </si>
  <si>
    <t>Андома</t>
  </si>
  <si>
    <t>Коварзино</t>
  </si>
  <si>
    <t>Антушево</t>
  </si>
  <si>
    <t>Белоусово</t>
  </si>
  <si>
    <t>ПО "ТЭС"</t>
  </si>
  <si>
    <t>ПО "КЭС"</t>
  </si>
  <si>
    <t>10кВ ф.Поселок, Нижний склад, Царево, Ивановский, Максимово, Зубово</t>
  </si>
  <si>
    <t>10кВ ф.Юрино, Борок, Панинская, Климшин Бор, Чирок</t>
  </si>
  <si>
    <t>10кВ ф.Мальцево, Гора, Верещагино, Лундино, Енино</t>
  </si>
  <si>
    <t>10кВ ф.Поселок, Промзона, Кьянда, ЛПХ, Кема</t>
  </si>
  <si>
    <t>Вытегра</t>
  </si>
  <si>
    <t>Производственное отделение</t>
  </si>
  <si>
    <t>АЧР-2 -совмещенная</t>
  </si>
  <si>
    <t>ТЭС</t>
  </si>
  <si>
    <t>КЭС</t>
  </si>
  <si>
    <t>Итого:</t>
  </si>
  <si>
    <t>АЧР-1+АЧР-2 несовм.</t>
  </si>
  <si>
    <t>Калинино</t>
  </si>
  <si>
    <t>Уставки АЧР-1</t>
  </si>
  <si>
    <t>Уставки АЧР-2</t>
  </si>
  <si>
    <t>АЧР-2 МВт</t>
  </si>
  <si>
    <t>АЧР-1 МВт</t>
  </si>
  <si>
    <t>48,9 Гц</t>
  </si>
  <si>
    <t>48,8 Гц</t>
  </si>
  <si>
    <t>48,7 Гц</t>
  </si>
  <si>
    <t>5~20 с</t>
  </si>
  <si>
    <t>20~30 с</t>
  </si>
  <si>
    <t>10~20 с</t>
  </si>
  <si>
    <t>30~40 с</t>
  </si>
  <si>
    <t>20~35 с</t>
  </si>
  <si>
    <t>35~40 с</t>
  </si>
  <si>
    <t>40~50 с</t>
  </si>
  <si>
    <t>50~60 с</t>
  </si>
  <si>
    <t>60~70 с</t>
  </si>
  <si>
    <t>48,6 Гц</t>
  </si>
  <si>
    <t>48,5 Гц</t>
  </si>
  <si>
    <t>48,4 Гц</t>
  </si>
  <si>
    <t>48,3 Гц</t>
  </si>
  <si>
    <t>48,2 Гц</t>
  </si>
  <si>
    <t>48,1 Гц</t>
  </si>
  <si>
    <t>48,0 Гц</t>
  </si>
  <si>
    <t>47,9 Гц</t>
  </si>
  <si>
    <t>47,8 Гц</t>
  </si>
  <si>
    <t>47,7 Гц</t>
  </si>
  <si>
    <t>47,6 Гц</t>
  </si>
  <si>
    <t>47,5 Гц</t>
  </si>
  <si>
    <t>47,4 Гц</t>
  </si>
  <si>
    <t>47,3 Гц</t>
  </si>
  <si>
    <t>Сумма АЧР-2 МВт</t>
  </si>
  <si>
    <t>% соотнош. очередей</t>
  </si>
  <si>
    <t>ВЭС</t>
  </si>
  <si>
    <t>ЧЭС</t>
  </si>
  <si>
    <t>ВУЭС</t>
  </si>
  <si>
    <t>49,0 Гц</t>
  </si>
  <si>
    <t>Наименование показателя</t>
  </si>
  <si>
    <t>Значение показателей</t>
  </si>
  <si>
    <t>в том числе:</t>
  </si>
  <si>
    <t>потребление СН ТЭС</t>
  </si>
  <si>
    <t>Пахомовская</t>
  </si>
  <si>
    <t>Власьевская</t>
  </si>
  <si>
    <t>Рослятино</t>
  </si>
  <si>
    <t>10кВ к/х Смена, Жубринский, Ляменьга, Рослятино, Степаньково, Молокозавод, Зайчики</t>
  </si>
  <si>
    <t>35кВ Можайское, Надеево, Молочное</t>
  </si>
  <si>
    <t>Чушевицы</t>
  </si>
  <si>
    <t>10кв ф.Льнозавод, Заря-1, 2, Добрец, Тырканово, Ершово, Аристово, Катодная, Птицефабрика-1, 3, 4, 5, 6, Жилой поселок, Парк-1, 2</t>
  </si>
  <si>
    <t>10кв Кораблево, Строитель, Сафоново, Сельце, Подсобное хозяйство-1, 2, Карьер, ГЗС-1, 2, КПД-1, 2,                             35кв Южная, Малечкино, Абаканово</t>
  </si>
  <si>
    <t>ВЛ-110кв ОМЗ-I</t>
  </si>
  <si>
    <t>ВЛ-110кв ОМЗ-II</t>
  </si>
  <si>
    <t>6кв ф.Тубдиспансер, РТП-25, Город-15, 20, Тепличный к-т-1, 2, Керамик, БМЗ-1, 2</t>
  </si>
  <si>
    <t>10кВ ф.Васюково, АБЗ, Нижний склад ЛПХ, Мегра</t>
  </si>
  <si>
    <t>Нефедово</t>
  </si>
  <si>
    <t>Калинкино</t>
  </si>
  <si>
    <t>10кВ ввод Т-1,                                   35кВ Талицы</t>
  </si>
  <si>
    <t>АЧР-2</t>
  </si>
  <si>
    <t>10кв ф.ДОЗ-1, 2, Судский рейд, Винзавод, Горсеть, Рукавицкая, Селище, Вершина, Железная дорога, 35кв ф.Никольская</t>
  </si>
  <si>
    <t>10кВ ф.Льнозавод, Север, Мясокомбинат, Камчуга, Красное знамя, Промзона, АБЗ, РП-2</t>
  </si>
  <si>
    <t>Новленское</t>
  </si>
  <si>
    <t>6 кВ ввод Т-1</t>
  </si>
  <si>
    <t>10кВ ф.ЛПБ, Неверов Бор, Красный пресс-1, 2, Межное, п.Суда-1, 2, ДСК-1, 2, Андога, Сойвойловское, Рощино, Дуброво                                               35кВ ф.Хохлово-1, 2</t>
  </si>
  <si>
    <t>Корнилово</t>
  </si>
  <si>
    <t>Чекшино</t>
  </si>
  <si>
    <t>ввод 10 кВ Т-1</t>
  </si>
  <si>
    <t>Пундуга</t>
  </si>
  <si>
    <t>Новинковская</t>
  </si>
  <si>
    <t>6 кВ яч.Ялосарь, Шлюз 3-4-1, Шлюз 5-1, Новинки, Шлюз 5-2, Марково, Шлюз 3-4-2, Птичник</t>
  </si>
  <si>
    <t>10 кв</t>
  </si>
  <si>
    <t xml:space="preserve">10 кв </t>
  </si>
  <si>
    <t>35 кВ ввод Т-1, 2,                                      6 кв ввод Т-1, 2</t>
  </si>
  <si>
    <t>47,2 Гц</t>
  </si>
  <si>
    <t>10кВ ф.Курилово, Шатенево, Вахнево-1, 2, Нигино, Теребаево</t>
  </si>
  <si>
    <t>Спецочередь</t>
  </si>
  <si>
    <t>10кВ ф.Курцево, КС-14-1, 2, 3, 4, НПС-1, 2, Жилой поселок-1, 2,  Карла Маркса, ННП-1, 2, ж/д Ядриха-1, ж/д Красавино, РРС-1, 2, СКЗ, РЭБ, Очистные сооружения, Водозабор                                             35кВ Удима</t>
  </si>
  <si>
    <t>Паприха</t>
  </si>
  <si>
    <t>10кВ Дружба, Промзона-1, 3, Птицефабрика, Васильевское, Захарово, Огарково</t>
  </si>
  <si>
    <t>220кВ Фосфат-3</t>
  </si>
  <si>
    <t>10кВ ф.Рукино, Кишемское, Кудрино , Тимкино, Брагино, Заречье</t>
  </si>
  <si>
    <t>ГПП-1 ,                      ГПП-1-2 ЧМК</t>
  </si>
  <si>
    <t>Карица</t>
  </si>
  <si>
    <t>Уставки САЧР, АЧР-1, АЧР-2-несовм.</t>
  </si>
  <si>
    <t>49,1 Гц</t>
  </si>
  <si>
    <t>49,2 Гц</t>
  </si>
  <si>
    <t>49,8 Гц</t>
  </si>
  <si>
    <t>49,7 Гц</t>
  </si>
  <si>
    <t>100 с</t>
  </si>
  <si>
    <t>95 с</t>
  </si>
  <si>
    <t>90 с</t>
  </si>
  <si>
    <t>85 с</t>
  </si>
  <si>
    <t>80 с</t>
  </si>
  <si>
    <t>75 с</t>
  </si>
  <si>
    <t>70 с</t>
  </si>
  <si>
    <t>65 с</t>
  </si>
  <si>
    <t>60 с</t>
  </si>
  <si>
    <t>55 с</t>
  </si>
  <si>
    <t>50 с</t>
  </si>
  <si>
    <t>Уставки ЧАПВ</t>
  </si>
  <si>
    <t>45 с</t>
  </si>
  <si>
    <t>40 с</t>
  </si>
  <si>
    <t>35 с</t>
  </si>
  <si>
    <t>30 с</t>
  </si>
  <si>
    <t>25 с</t>
  </si>
  <si>
    <t>20 с</t>
  </si>
  <si>
    <t xml:space="preserve">Искpа </t>
  </si>
  <si>
    <t xml:space="preserve">Искра </t>
  </si>
  <si>
    <t>10кВ ф.Щекино, Макачево, Н.склад, Озеро, Цимино, Марьино, Телевышка, Запань, Октябрьский</t>
  </si>
  <si>
    <t>10кВ ф.ЦРП-1, 2, Юбилейный-1, 2, НПС-1, 2, с/з Погорелово, Сигнал, Новоюбилейная-1, 2, 3, 4, Туровец                                     35кВ Никольская</t>
  </si>
  <si>
    <t>10кВ Юрманга, Бабушкино, Тупаново, к/з Победа, к/з Маяк, ХДСУ, МКСО                35 кВ Аниково, Тиманово</t>
  </si>
  <si>
    <t>В.Спасский Погост</t>
  </si>
  <si>
    <t>10кВ ввод Т-1</t>
  </si>
  <si>
    <t>Ляменьга</t>
  </si>
  <si>
    <t>10кв ф.Дальний, Погорелово, Загоскино, Никольское, Слободищево, Биряково-1, 2, Чучково</t>
  </si>
  <si>
    <t>10кв ф.Дермянинское, Надпорожье, Романово, Ерга, Углы, Ивановское                                      35кв ф.Коврижинская, Поповская</t>
  </si>
  <si>
    <t>110кВ Сухонский ЦБЗ-II, Очистные-I, 2</t>
  </si>
  <si>
    <t>6кВ ф.Керамик-1, МКК-2, ТМК, ЛПХ                                                    35кВ ф.ЛДК, У-Кубенское, Корнилово</t>
  </si>
  <si>
    <t>10кв ф.СХЭ, Шубацкое, Мясокомбинат</t>
  </si>
  <si>
    <t>10кВ ГПП-1 яч.13, 51, 31, 2, 9, 49, 44, 45, 17, 58, 10, 34</t>
  </si>
  <si>
    <t>10кВ яч.14,1, 35.1, 3.2, 28.3, 24.3, 31,3</t>
  </si>
  <si>
    <t>10 кВ яч.3, 4, 6, 7, 17, 20, 22, 28, 29, 40, 41, 44, 33, 45, 46, 23, 7, 25</t>
  </si>
  <si>
    <t>35кВ вод Т-2,                                 10кВ ввод Т-2</t>
  </si>
  <si>
    <t>6кВ ф.Белоусово, Заречье, Проспект Победы, Военкомат, Нефтебаза, Город, с/з Вытегорский, Промзона, Шлюз 1-1, Шлюз 1-2, Аэропорт, Больница</t>
  </si>
  <si>
    <t>10кВ ф.ДОЗ, Нефтебаза, г.Тотьма, с/х Тотемский, к/х им.Ленина, к/х им. 1 Мая, Пятовка, РРС Мосеево, 35кВ Мосеево</t>
  </si>
  <si>
    <t>6кВ ф.ВМЗ-2, Севермаш-1, 2, ВРЗ-1, Грайф-1, П/я-1</t>
  </si>
  <si>
    <t>База</t>
  </si>
  <si>
    <t>10кВ МК-19, ЖБИ,                АК-1116</t>
  </si>
  <si>
    <t>Кубенское</t>
  </si>
  <si>
    <t>10 кв ф.Нефтебаза, Никольское, Скалино, Митишное, Огарково, Дорки, Артемово, Батово</t>
  </si>
  <si>
    <t>КРУН-10кВ Орлово, Демьяновский, Ниж.склад, ДСП-1, 2, Цех импр.-1, 2, Вохтога,  ЛПХ-1, 2, Фиброцех, Депо, Лесопильный</t>
  </si>
  <si>
    <t>10кв яч.3, 4, 20, 33, 39, 28, 32, 43, 45, 27, 34, 41, 26А, 48</t>
  </si>
  <si>
    <t>АО "ВОМЗ"</t>
  </si>
  <si>
    <t xml:space="preserve">10 кВ ф.Лесоцех, Сидоровский, Микр-н-1-2, Каменка, СЖД-1, 2, Анохинский, Лежский,  Лукино, РРС      </t>
  </si>
  <si>
    <t>10кв Волонга, Томашка, ЛПХ, Семигородняя</t>
  </si>
  <si>
    <t>10 кВ  ФМК-3, 4,                   Спич.ф-ка-1</t>
  </si>
  <si>
    <t>10кв ф.ФМК-1, 2, Спич.ф.-2, СЖР-1, 2, 3, 4, 5, Насосная, Оросительная, Молкомбинат-1, 2, Садовая, ИЖР-1, 2, 3, Газовая-1, Склады</t>
  </si>
  <si>
    <t>10кв К-Соболево, Авангард, Кр.Жуковец, Слуды, Сафронцево, Сырзавод, СХТ, Степачево, Самойлово, Горсеть, ЖБИ                35кВ Подольская, Мочальская</t>
  </si>
  <si>
    <t xml:space="preserve">10кВ ф.ЗЖР-1, 2, 3, 4, 5, 6, Берег, Городище, УСК-1, 2, ЗОС-1, 2                                                       </t>
  </si>
  <si>
    <t>110кВ ф.Батран-1, 2</t>
  </si>
  <si>
    <t>свод</t>
  </si>
  <si>
    <t>Рср</t>
  </si>
  <si>
    <t>Вологда</t>
  </si>
  <si>
    <t>Бабаево-р</t>
  </si>
  <si>
    <t>10кВ яч.5, 22, 31, 47, 26В,44</t>
  </si>
  <si>
    <t>к приказу Минэнерго России</t>
  </si>
  <si>
    <t>от 23 июля 2012 г. № 340</t>
  </si>
  <si>
    <t xml:space="preserve"> АО "Сокольский ДОК" (ДОК-21)</t>
  </si>
  <si>
    <t>%</t>
  </si>
  <si>
    <t>6кВ ф.Керапик-2, МКК-1,                               10кВ ф.Оларево, Сухонский, Новое, Агроснаб, Обросово, Сотамеко плюс, База-2, АБЗ, СПК-1, 2                       35кВ ф.Сок.ЦБК-1, 2</t>
  </si>
  <si>
    <t>10кв ГПП-2 яч.10, 11, 12, 17, 18, 19, 7, 23, 6, 24, 11</t>
  </si>
  <si>
    <t>10 кВ яч.Устье, АБЗ, Н.Корень, МСЗ, им.Ленина, Коммунальный, СХТ, Филисово, Ягода-1, 2</t>
  </si>
  <si>
    <t xml:space="preserve">35кв ввод Т-1, 2,                              10кв ввод Т-1, 2                         </t>
  </si>
  <si>
    <t>ГДЗ</t>
  </si>
  <si>
    <t>6кВ вводТ-1, 2</t>
  </si>
  <si>
    <t>6кв ф.Город-1, 2, РП-35, РП-37, ВМЗ-1, Станкозавод-3, 4, ВРЗ-2, 3, П/Я-2, РМЗ-1, 2, Спецпроект-1, 2, Грайф-2, железная дорога-1, Очистные-1, 2, Ягода</t>
  </si>
  <si>
    <t>КС Новогрязовецкая</t>
  </si>
  <si>
    <t>ЗРУ 10 кВ все двигатели</t>
  </si>
  <si>
    <t xml:space="preserve">10кв </t>
  </si>
  <si>
    <t>10кв ф.ЖР-5, 11, 13, 14, ДКХимик-1, 2, Пулово-Борисово-1, 2, Ирдоматка-1, Трамвай-2, 4, Больница-1, 2, ГС-4</t>
  </si>
  <si>
    <t>35кВ</t>
  </si>
  <si>
    <t>35кВ, 10кВ</t>
  </si>
  <si>
    <t>10кв яч.6, 7, 18, 3, 21</t>
  </si>
  <si>
    <t>10 кв ввод-1, 2 на 16 РП</t>
  </si>
  <si>
    <t>10кВ ф.к-с Антушево, Зорино, Новишки, Перховта, Солмас,                                            35 кВ Артюшинская, Никоновская</t>
  </si>
  <si>
    <t>10кв ф.Евсюнино, Щелково, Зауломское, Суховерхово, СХТ, Вогнема, Горицы, Телецентр, Горсеть-1, 2, 3, Кольцевая,                                                              35кВ ф.Кирилловская</t>
  </si>
  <si>
    <t>10кВ Девятины, Прогресс, В.Мост, Земснаряд, Шлюз 6-1, Шлюз 6-2</t>
  </si>
  <si>
    <t>всего</t>
  </si>
  <si>
    <t>10 кВ ввод Т-1,               яч.КУФ-2                                       35 кВ Климовская</t>
  </si>
  <si>
    <t>Батран</t>
  </si>
  <si>
    <t>10 кВ ввод Т-1, 2                        35 кВ ввод Т-1, 2</t>
  </si>
  <si>
    <t>ГПП-3 Апатит</t>
  </si>
  <si>
    <t>ВЛ-110кв Коротовская</t>
  </si>
  <si>
    <t>6кВ ф.Горсеть-1, 2, 3, 4, ДВП-1, 2, ДСП-1, 2, Битумная, ДПМК-3, РП-1, 2,   10кВ ф.ПМК-22, Лютчик, КХП-1, 2, Слизово, АБЗ, Фин-1, 2,                                         35кв ф.Сизьма-1, 2, Лесная, Газовая</t>
  </si>
  <si>
    <t>ИП Череповец</t>
  </si>
  <si>
    <t>4 РП Апатит</t>
  </si>
  <si>
    <t>ГПП-5 Апатит</t>
  </si>
  <si>
    <t>3 РП Апатит</t>
  </si>
  <si>
    <t>ГПП-2 Апатит</t>
  </si>
  <si>
    <t>13 РП Апатит</t>
  </si>
  <si>
    <t>14 РП Апатит</t>
  </si>
  <si>
    <t>16 РП Апатит</t>
  </si>
  <si>
    <t>10кВ ф.РП-39-1, КХП-2, АТП-1, ЖБИ, ЗМЗ-1, ДОК-1, СК-1, Присухонский</t>
  </si>
  <si>
    <t>10кВ ГПП-2 яч.48, 47, 46, 39, 38, 37, 40, 45, 30, 55, 32, 31, 54, 53, 33</t>
  </si>
  <si>
    <t>Ермаково</t>
  </si>
  <si>
    <t xml:space="preserve">10кв  ф.Ермаково-1, 3, Кон.завод, Сосновка, Рубцово, Молочное, Новый источник </t>
  </si>
  <si>
    <t xml:space="preserve">10кВ ф.РМЗ-1, 2, Город-1, 2, 3, КХП-1, СК-2, РП-39-2, ГСК, МВХ-1, 2, ЗМЗ-2, Ротор-1, 2, ЛДК-1, 2, ДОК-2, АТП-2, База, Галон+, резерв, СКДМ-1, 2, Стайлинг-1, 2 </t>
  </si>
  <si>
    <t>110кВ Воробьево-Шуйское, ввод 10кВ Т-1</t>
  </si>
  <si>
    <t>10кв Элеватор, Замошье, ЦТБ-1, 2, СХТ, Союз, Комплекс, Турово, Б.Село, ЦСЗ, Кадников-1, РРС, Марковское, Залесье, ДОР</t>
  </si>
  <si>
    <t>Вохтога-р</t>
  </si>
  <si>
    <t>4 с. РП-6 кВ</t>
  </si>
  <si>
    <t>2 с. РП-6 кВ</t>
  </si>
  <si>
    <t>1 с. РП-6 кВ</t>
  </si>
  <si>
    <t>10 кв яч.1 ЦРП-1, ТП-9, ТП Майский</t>
  </si>
  <si>
    <t>3 с. РП-6 кВ</t>
  </si>
  <si>
    <t>110кВ ГПЗ-1, 2</t>
  </si>
  <si>
    <t>10кВ ф.Каликино, АЗС,  Добрынино, Мастерские                                 35кв ф.Дымково-Благовещенье, Дымково-Новатор,  Дымково-Морозовица</t>
  </si>
  <si>
    <t>6кВ ф.Город-1, 2, 3, 4, Будрино, Бобровниково, Лесхоз, Промзона-1, 2, Калашово, ж/д станция, Очистные сооружения-1, 2, Гор.водопровод, Птицефабрика, Глядково                     35кВ ф.В.Устюг-СРЗ-1, 2, В.Устюг-Золотавцево</t>
  </si>
  <si>
    <t>10кВ ф.Газопровод-3, 4, Нефть-1, 2, ДРСУ                                    35кВ НПС-Нюксеница-1, 2</t>
  </si>
  <si>
    <t>10кВ ф.Кожаево, Ирданово, СХТ, В-Рыстюг, Пермас, Осиново, Дор, Каменный, Водозабор, РПБ-2,                                                  35кВ Никольск-Завражье, Никольск-Ивантец,Никольск- Демино, Никольск-Коммунальная</t>
  </si>
  <si>
    <t>Борки</t>
  </si>
  <si>
    <t>6 кВ Город-9</t>
  </si>
  <si>
    <t>Сматанино</t>
  </si>
  <si>
    <t>10 кВ ф.Зарека, Центр, Калинино, Пеженьга</t>
  </si>
  <si>
    <t>10кВ ф.Ветаптека, им.Ленина, Кр.Шевденицы, с.Тарнога, с/х Тарногский, к/х Восход, Лесхоз, им.Тимирязева, Память Ильича, Каскад, Красные Шевденицы Комплекс, Сельхозхимия, Птицеферма, Воинская часть, Игумновская, Маслозавод  35кВ ф.Тарнога-Нюксеница-1, 2, Айга</t>
  </si>
  <si>
    <t>10кВ ф.Терьменьга, Слобода, ПМК, Райцентр, Совхоз, Южный, Заречье, Родина, Льнозавод, Комплекс-1,                                                        35кВ Урусовская, Морозово-1, 2, Сметанино</t>
  </si>
  <si>
    <t>10кВ ф.Оптика, Глушково, Маэкса, к-с Советский, Аэропорт, Горсеть-1, 2, 3, Промзона, Десятовская, Завод</t>
  </si>
  <si>
    <t>10кВ ф.Пиньшино, Никольское, Телецентр, Хотино, Коммунальный, Васильевская, Ухтома, Липин Бор                                                   35кВ ф.Пиксимовская, Андреевская, Коротецкая</t>
  </si>
  <si>
    <t>скрыть</t>
  </si>
  <si>
    <t>Рнесовм - задание</t>
  </si>
  <si>
    <t>№                            оч.</t>
  </si>
  <si>
    <t>№                   оч.</t>
  </si>
  <si>
    <t>№           оч.</t>
  </si>
  <si>
    <t>АЧР-1 (САЧР), АЧР-2 несовмещенная</t>
  </si>
  <si>
    <t>№        оч.</t>
  </si>
  <si>
    <t>№      оч.</t>
  </si>
  <si>
    <t>№                      оч.</t>
  </si>
  <si>
    <t>№              оч.</t>
  </si>
  <si>
    <t>№                    оч.</t>
  </si>
  <si>
    <t>ЧАПВ в приложение №56 не предосталяется</t>
  </si>
  <si>
    <t>Настройка АЧР</t>
  </si>
  <si>
    <t>Код формы по ОКУД</t>
  </si>
  <si>
    <t>Код</t>
  </si>
  <si>
    <t>отчитывающейся организации по ОКПО</t>
  </si>
  <si>
    <t>вида деятельности по ОКВЭД2</t>
  </si>
  <si>
    <t>территории по ОКАТО</t>
  </si>
  <si>
    <t>министерства (ведомства), органа управления по ОКОГУ</t>
  </si>
  <si>
    <t>организационно-правовой формы по ОКОПФ</t>
  </si>
  <si>
    <t>формы собственности по ОКФС</t>
  </si>
  <si>
    <t>Наименование отчитывающейся организации:</t>
  </si>
  <si>
    <t>Почтовый адрес:</t>
  </si>
  <si>
    <t>160000, г.Вологда, ул.Пречистенская набережная д.68</t>
  </si>
  <si>
    <t>Не применяется</t>
  </si>
  <si>
    <t>35.12, 35.13</t>
  </si>
  <si>
    <t>по филиалу ВЭ</t>
  </si>
  <si>
    <t>коды по филиалу ВЭ</t>
  </si>
  <si>
    <t>Контактная информация</t>
  </si>
  <si>
    <t>Код строки</t>
  </si>
  <si>
    <t>ФИО</t>
  </si>
  <si>
    <t>Должность</t>
  </si>
  <si>
    <t>Электронный адрес</t>
  </si>
  <si>
    <t>Руководитель организации</t>
  </si>
  <si>
    <t>Ответственный за заполнение формы</t>
  </si>
  <si>
    <t>Луцкович В.Е.</t>
  </si>
  <si>
    <t>Уланова Г.Н.</t>
  </si>
  <si>
    <t xml:space="preserve">Заместитель Генерального директора-директор филиала </t>
  </si>
  <si>
    <t>Инженер ЦУС</t>
  </si>
  <si>
    <t>(8172) 76-87-00</t>
  </si>
  <si>
    <t>VLutskovich@ve.vologdaenergo.ru</t>
  </si>
  <si>
    <t>GUlanova@ve.vologdaenergo.ru</t>
  </si>
  <si>
    <t>ПО "В-УЭС"</t>
  </si>
  <si>
    <t>ПО "ВЭС", Филиал ПАО "ФСК ЕЭС" ВПМЭС</t>
  </si>
  <si>
    <t>ПО "ЧЭС", Филиал ПАО "ФСК ЕЭС" ВПМЭС</t>
  </si>
  <si>
    <t xml:space="preserve"> 6кВ ф.РП-13-1, РП-13-2, РП-4-1, РП-4-2, Дормаш-1, 2, Тяговая-8-2, Тяговая-2-1, Тяговая-2-2, РП-33-2, ТП-11-2, ТП-54-1, РП-33-1                                                   10кВ РП-10 Золотой ключик-1, 2, Белладжио-1, 2, РТП-21 ввод-1, 2</t>
  </si>
  <si>
    <t>% совмещения по уставке</t>
  </si>
  <si>
    <t>уставки</t>
  </si>
  <si>
    <t>Контактный телефон                     (с кодом города)</t>
  </si>
  <si>
    <t>(8172) 76-86-93</t>
  </si>
  <si>
    <t>Суммарные объемы автоматической частотной разгрузки (далее-АЧР)
и частотного автоматического повторного включения (далее-ЧАПВ)</t>
  </si>
  <si>
    <t>Единица измерения</t>
  </si>
  <si>
    <t>МВт</t>
  </si>
  <si>
    <t>Потребление</t>
  </si>
  <si>
    <t>Спецочередь АЧР (далее-САЧР)</t>
  </si>
  <si>
    <t>Процент САЧР от потребления</t>
  </si>
  <si>
    <t>АЧР-1 (включая САЧР)</t>
  </si>
  <si>
    <t>Процент АЧР-1 (включая САЧР) от потребления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</si>
  <si>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</si>
  <si>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</si>
  <si>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</si>
  <si>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АЧР от потребления</t>
  </si>
  <si>
    <t>Процент АЧР в соответствии с заданием субъекта оперативно-диспетчерского управления в электроэнергетике</t>
  </si>
  <si>
    <t>Выполнение задания  субъекта оперативно-диспетчерского управления в электроэнергетике</t>
  </si>
  <si>
    <t>АЧР-2 совмещенная</t>
  </si>
  <si>
    <t>Процент АЧР-2 совмещенная от АЧР-1 (без учета САЧР)</t>
  </si>
  <si>
    <t>Дополнительная разгрузка (далее-ДАР)</t>
  </si>
  <si>
    <t>Процент ДАР от потребления</t>
  </si>
  <si>
    <t>Всего ЧАПВ</t>
  </si>
  <si>
    <t>Процент ЧАПВ от суммы АЧР</t>
  </si>
  <si>
    <t>Совмещение АЧР-1 и АЧР-2</t>
  </si>
  <si>
    <t>ООО "Сухонский КБК"</t>
  </si>
  <si>
    <t>ЗРУ-10 кВ яч.49 ввод-1 на РП-2                                                  ЗРУ-10 кВ яч.64 ввод-2 на РП-2</t>
  </si>
  <si>
    <t>75-125%</t>
  </si>
  <si>
    <t>50%-200%</t>
  </si>
  <si>
    <t>Р ср</t>
  </si>
  <si>
    <t>10 кВ яч.107, 112 КТП-1                                                               яч.124, 129 ТПЗ                               яч.121, 130 ПФТ</t>
  </si>
  <si>
    <t>Н.Мондома</t>
  </si>
  <si>
    <t>10кВ Тудозеро, Воинская часть, Дом ветеранов, Центр, Шестово,  База РЭС-1, Город, Стадион                                      35 кВ ЛДК-2</t>
  </si>
  <si>
    <t>10кВ Верховье, Олюшино, Комплекс, Зерноток, Липки, Каменка, Россия, Ковда, Чушевицы                  35кВ Шелота, Сметанино-1</t>
  </si>
  <si>
    <t>10кВ ф.Пыжуг, Югский, Голузино, Шонга, Захарово, Дорожково, Подол, Кичменьга, Решетниково, Город-1, 2, 4                                35кВ ф.К-городок-Н-Енангск, К-городок-Сараево, К-городок-Косково</t>
  </si>
  <si>
    <t>10кВ ф.ЖР-1, 2, 3, 4, 6, 7, 8, 9, 10, 12, ФБТ-1, 2, Снабсбыт-1, 2, Ивачево, Рыбхолодильник, ГС-1, 2, 3, Ягорба-1, 2, Трамвай-1, 3, Сельстрой-1, 2, Тепловая-1, 3, ЗСК-1, 2, 3, 4</t>
  </si>
  <si>
    <t xml:space="preserve">10кВ яч.6, 10, 39, 38, 1, 40, 3, 41, 12, 7, 27 </t>
  </si>
  <si>
    <t>10кв ф.Телецентр, Горсеть-1, 2, 3, 4, 5, 6, Тимошкино, Дудино, Володино, СЕП-1, 2,                                                    35кв ф.Тешемля, Тимохинская</t>
  </si>
  <si>
    <t>10 кв яч.6, 25, 8, 9, 10, 20, 21, 22, 12, 19</t>
  </si>
  <si>
    <t>10кВ яч.3, 21, 18, 4, 22, 6, 16, 26, 1, 2, 15</t>
  </si>
  <si>
    <t>РП-65 РУ-10 кВ яч.7, 20</t>
  </si>
  <si>
    <t>10кв, ПС 30Г</t>
  </si>
  <si>
    <t>ТЭЦ-ЭВС-2 ЧМК</t>
  </si>
  <si>
    <t>Южная</t>
  </si>
  <si>
    <t>10кВ ф.Матурино, Усадьба-1, 2, ЮЖР-1,2,3,4,5,6,7,8,9, Матинга, 35кВ ф.Южная, Лапач</t>
  </si>
  <si>
    <t>11 РП Апатит</t>
  </si>
  <si>
    <t>10кВ яч.3, 12</t>
  </si>
  <si>
    <t>ТЭЦ-ПВС</t>
  </si>
  <si>
    <t xml:space="preserve">10кВ </t>
  </si>
  <si>
    <t>ТЭЦ-ПВС ЧМК</t>
  </si>
  <si>
    <t>МВ-35 кВ Т-1, МВ-35 кВ Т-2</t>
  </si>
  <si>
    <t>Шуйское</t>
  </si>
  <si>
    <t>МВ-35 кВ Шуйское-Шейбухта, 10кВ ф.Пионерский, Завет, Макарово, Райцентр, Врагово, Школа, Биокомплекс, Шиченга</t>
  </si>
  <si>
    <t>35кВ Надеево, Снасудово, Паприха,                      10кв ф.Город-1, 2, 3, 4, железная дорога-1, 2, 3, 4, Льнобаза, ЭТМ-1, ЭТМ-2, ЭТМ-3, Строительное управление-1, 2</t>
  </si>
  <si>
    <t xml:space="preserve">ЭВ-35 Т-1, ЭВ-35 Т-2, 10кВ ввод Т-1, 2,                        </t>
  </si>
  <si>
    <t>МВ-35 Т-1, МВ-35 Т-2,                                              35кВ ввод Т-1, 2</t>
  </si>
  <si>
    <t>Молочное</t>
  </si>
  <si>
    <t>ВВ-10 Т-1, ВВ-10 Т-2</t>
  </si>
  <si>
    <t>Маега</t>
  </si>
  <si>
    <t>10кВ ф.Борисово, Дубровское-1, Комплекс, Никитино, Фофанцево, Котельная, Поселок</t>
  </si>
  <si>
    <t>КРУН-10кВ Жилино, Щеглино, Чашниково, Родина, Горка-1, АЦ Щеглино, мкрн Южный-1, 2</t>
  </si>
  <si>
    <t>10кв ввод Т-1, 2,                                   МВ-35 кВ Деревенька-1, 2, Гридино</t>
  </si>
  <si>
    <t>10кВ ф.Город-5, 14, 7, 1, 3, 10, 17, РП-27, Родионцево, Тролейбусная-1, 2, Охмыльцево-1, 2, ТРЦ-1, Керамик-2</t>
  </si>
  <si>
    <t>10кВ ф.КС-17 все двигатели, НПС-1, 2, Желтиково, Свистуново, Юношеское, Заемье</t>
  </si>
  <si>
    <t>Прогнозируемое потребление 2019г</t>
  </si>
  <si>
    <t xml:space="preserve">Таблица графика АЧР, ЧАПВ по операционной зоне Вологодского РДУ </t>
  </si>
  <si>
    <t>47,0 Гц</t>
  </si>
  <si>
    <t>46,8 Гц</t>
  </si>
  <si>
    <t>46,7 Гц</t>
  </si>
  <si>
    <t>46,6 Гц</t>
  </si>
  <si>
    <t>46,5 Гц</t>
  </si>
  <si>
    <t>САЧР, АЧР-1</t>
  </si>
  <si>
    <t>10кВ ф.Строитель, Логдуз, Калинино, Нива, Правда</t>
  </si>
  <si>
    <t>10кВ ф.Село, Поселок, Промзона-Карица</t>
  </si>
  <si>
    <t>10кВ ф.Заветы Ильича, Дружба, Першинская, Баранская</t>
  </si>
  <si>
    <t>№                             оч.</t>
  </si>
  <si>
    <t>Приложение №71</t>
  </si>
  <si>
    <t>04-00</t>
  </si>
  <si>
    <t>задание</t>
  </si>
  <si>
    <t>Рнесовм (САЧР+АЧР-1)-задание</t>
  </si>
  <si>
    <t>АЧР-2 несовмещ</t>
  </si>
  <si>
    <t>АЧР-2 совмещ</t>
  </si>
  <si>
    <t>Северсталь</t>
  </si>
  <si>
    <t>22 оч</t>
  </si>
  <si>
    <t>Рср расчет</t>
  </si>
  <si>
    <t>Северсталь+Погорелово</t>
  </si>
  <si>
    <t>Северсталь+Нифантово</t>
  </si>
  <si>
    <t>Северсталь+Вологда-Ю</t>
  </si>
  <si>
    <t>СС, Центральная</t>
  </si>
  <si>
    <t>СС, Шексна, Кубенскок</t>
  </si>
  <si>
    <t>СС, Погорелово, Искра</t>
  </si>
  <si>
    <t>СС, Восточная, Нифантово</t>
  </si>
  <si>
    <t>СС, Вологда-Ю</t>
  </si>
  <si>
    <t>СС, В-Ю</t>
  </si>
  <si>
    <t>СС, Ростилово</t>
  </si>
  <si>
    <t>СС, Апатит</t>
  </si>
  <si>
    <t>Ррасч</t>
  </si>
  <si>
    <t xml:space="preserve">Вологодский филиал ПАО "МРСК Северо-Запада" </t>
  </si>
  <si>
    <t>17.06.2020г.</t>
  </si>
  <si>
    <t>10-00</t>
  </si>
  <si>
    <t>22-00</t>
  </si>
  <si>
    <t>САЧР+ АЧР-1</t>
  </si>
  <si>
    <t>Северсталь, Вол-Ю, Первомайская, Апатит</t>
  </si>
  <si>
    <t>Северсталь, Ростилово, Вол-Ю</t>
  </si>
  <si>
    <t>Северсталь, Апатит, Череповецкая</t>
  </si>
  <si>
    <t>мин</t>
  </si>
  <si>
    <t>РПП-1, Апатит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</si>
</sst>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sz val="10"/>
      <color indexed="10"/>
      <name val="Times New Roman"/>
      <family val="1"/>
      <charset val="204"/>
    </font>
    <font>
      <sz val="8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color theme="9" tint="-0.499984740745262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7030A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9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33" fillId="0" borderId="0"/>
    <xf numFmtId="0" fontId="9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4" fillId="0" borderId="0"/>
    <xf numFmtId="0" fontId="33" fillId="0" borderId="0"/>
    <xf numFmtId="0" fontId="35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4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/>
  </cellStyleXfs>
  <cellXfs count="360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center"/>
    </xf>
    <xf numFmtId="164" fontId="22" fillId="0" borderId="10" xfId="0" applyNumberFormat="1" applyFont="1" applyFill="1" applyBorder="1" applyAlignment="1">
      <alignment horizontal="center" vertical="top" wrapText="1"/>
    </xf>
    <xf numFmtId="2" fontId="22" fillId="0" borderId="10" xfId="0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center"/>
    </xf>
    <xf numFmtId="0" fontId="22" fillId="0" borderId="10" xfId="0" applyNumberFormat="1" applyFont="1" applyFill="1" applyBorder="1" applyAlignment="1">
      <alignment horizontal="center" vertical="top"/>
    </xf>
    <xf numFmtId="0" fontId="22" fillId="0" borderId="0" xfId="0" applyFont="1" applyFill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center" vertical="top" wrapText="1"/>
    </xf>
    <xf numFmtId="0" fontId="24" fillId="0" borderId="10" xfId="0" quotePrefix="1" applyFont="1" applyBorder="1" applyAlignment="1">
      <alignment horizontal="left"/>
    </xf>
    <xf numFmtId="0" fontId="24" fillId="0" borderId="10" xfId="0" applyFont="1" applyBorder="1"/>
    <xf numFmtId="0" fontId="23" fillId="0" borderId="10" xfId="0" quotePrefix="1" applyFont="1" applyBorder="1" applyAlignment="1">
      <alignment horizontal="left"/>
    </xf>
    <xf numFmtId="0" fontId="23" fillId="0" borderId="0" xfId="0" applyFont="1"/>
    <xf numFmtId="0" fontId="23" fillId="0" borderId="10" xfId="0" applyFont="1" applyBorder="1"/>
    <xf numFmtId="0" fontId="24" fillId="0" borderId="0" xfId="0" applyFont="1" applyFill="1"/>
    <xf numFmtId="164" fontId="24" fillId="0" borderId="0" xfId="0" applyNumberFormat="1" applyFont="1" applyFill="1"/>
    <xf numFmtId="164" fontId="24" fillId="0" borderId="0" xfId="0" applyNumberFormat="1" applyFont="1"/>
    <xf numFmtId="0" fontId="24" fillId="0" borderId="0" xfId="0" applyFont="1" applyFill="1" applyAlignment="1">
      <alignment wrapText="1"/>
    </xf>
    <xf numFmtId="165" fontId="27" fillId="0" borderId="0" xfId="39" applyNumberFormat="1" applyFont="1"/>
    <xf numFmtId="0" fontId="24" fillId="0" borderId="0" xfId="0" applyFont="1" applyFill="1" applyAlignment="1">
      <alignment horizontal="right"/>
    </xf>
    <xf numFmtId="165" fontId="24" fillId="0" borderId="0" xfId="39" applyNumberFormat="1" applyFont="1"/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64" fontId="22" fillId="0" borderId="10" xfId="0" applyNumberFormat="1" applyFont="1" applyFill="1" applyBorder="1" applyAlignment="1">
      <alignment horizontal="center" vertical="top"/>
    </xf>
    <xf numFmtId="0" fontId="22" fillId="0" borderId="0" xfId="0" applyFont="1" applyFill="1" applyAlignment="1">
      <alignment horizontal="center" vertical="top"/>
    </xf>
    <xf numFmtId="164" fontId="22" fillId="0" borderId="0" xfId="0" applyNumberFormat="1" applyFont="1" applyFill="1" applyAlignment="1">
      <alignment horizontal="center" vertical="top"/>
    </xf>
    <xf numFmtId="0" fontId="22" fillId="0" borderId="15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1" fontId="22" fillId="0" borderId="10" xfId="0" applyNumberFormat="1" applyFont="1" applyFill="1" applyBorder="1" applyAlignment="1">
      <alignment horizontal="center" vertical="top"/>
    </xf>
    <xf numFmtId="2" fontId="22" fillId="0" borderId="10" xfId="0" applyNumberFormat="1" applyFont="1" applyFill="1" applyBorder="1" applyAlignment="1">
      <alignment horizontal="center" vertical="top"/>
    </xf>
    <xf numFmtId="0" fontId="22" fillId="0" borderId="10" xfId="0" applyFont="1" applyFill="1" applyBorder="1" applyAlignment="1">
      <alignment horizontal="center" vertical="top"/>
    </xf>
    <xf numFmtId="164" fontId="22" fillId="0" borderId="0" xfId="0" applyNumberFormat="1" applyFont="1" applyFill="1" applyAlignment="1">
      <alignment horizontal="center"/>
    </xf>
    <xf numFmtId="0" fontId="22" fillId="0" borderId="16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 vertical="top" wrapText="1"/>
    </xf>
    <xf numFmtId="1" fontId="24" fillId="0" borderId="0" xfId="0" applyNumberFormat="1" applyFont="1" applyFill="1" applyAlignment="1">
      <alignment horizontal="center"/>
    </xf>
    <xf numFmtId="164" fontId="24" fillId="0" borderId="10" xfId="0" applyNumberFormat="1" applyFont="1" applyBorder="1" applyAlignment="1">
      <alignment horizontal="center"/>
    </xf>
    <xf numFmtId="164" fontId="23" fillId="0" borderId="10" xfId="0" applyNumberFormat="1" applyFont="1" applyBorder="1" applyAlignment="1">
      <alignment horizontal="center"/>
    </xf>
    <xf numFmtId="1" fontId="22" fillId="0" borderId="10" xfId="0" applyNumberFormat="1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left" vertical="top"/>
    </xf>
    <xf numFmtId="0" fontId="26" fillId="0" borderId="0" xfId="0" applyFont="1" applyFill="1" applyAlignment="1">
      <alignment horizontal="left"/>
    </xf>
    <xf numFmtId="1" fontId="22" fillId="0" borderId="0" xfId="0" applyNumberFormat="1" applyFont="1" applyFill="1" applyAlignment="1">
      <alignment horizontal="center"/>
    </xf>
    <xf numFmtId="1" fontId="24" fillId="0" borderId="0" xfId="0" applyNumberFormat="1" applyFont="1" applyFill="1"/>
    <xf numFmtId="0" fontId="24" fillId="0" borderId="10" xfId="0" applyFont="1" applyFill="1" applyBorder="1"/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/>
    <xf numFmtId="0" fontId="22" fillId="0" borderId="10" xfId="0" applyNumberFormat="1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vertical="center" wrapText="1"/>
    </xf>
    <xf numFmtId="9" fontId="24" fillId="0" borderId="10" xfId="39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11" xfId="0" applyFont="1" applyFill="1" applyBorder="1"/>
    <xf numFmtId="9" fontId="24" fillId="0" borderId="10" xfId="39" applyFont="1" applyFill="1" applyBorder="1" applyAlignment="1"/>
    <xf numFmtId="1" fontId="22" fillId="0" borderId="10" xfId="0" applyNumberFormat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left" vertical="top" wrapText="1"/>
    </xf>
    <xf numFmtId="1" fontId="25" fillId="0" borderId="0" xfId="0" applyNumberFormat="1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164" fontId="25" fillId="0" borderId="0" xfId="0" applyNumberFormat="1" applyFont="1" applyFill="1" applyAlignment="1">
      <alignment horizontal="center"/>
    </xf>
    <xf numFmtId="1" fontId="22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>
      <alignment horizontal="center" vertical="top"/>
    </xf>
    <xf numFmtId="164" fontId="25" fillId="0" borderId="0" xfId="0" applyNumberFormat="1" applyFont="1" applyFill="1" applyAlignment="1">
      <alignment horizontal="center" vertical="top"/>
    </xf>
    <xf numFmtId="164" fontId="31" fillId="0" borderId="0" xfId="0" applyNumberFormat="1" applyFont="1" applyFill="1" applyAlignment="1">
      <alignment horizontal="center"/>
    </xf>
    <xf numFmtId="164" fontId="31" fillId="0" borderId="0" xfId="0" applyNumberFormat="1" applyFont="1" applyFill="1" applyAlignment="1">
      <alignment horizontal="center" vertical="top"/>
    </xf>
    <xf numFmtId="0" fontId="24" fillId="0" borderId="0" xfId="0" applyFont="1" applyFill="1" applyBorder="1"/>
    <xf numFmtId="0" fontId="23" fillId="0" borderId="0" xfId="0" applyFont="1" applyFill="1" applyBorder="1"/>
    <xf numFmtId="1" fontId="23" fillId="0" borderId="0" xfId="0" applyNumberFormat="1" applyFont="1" applyFill="1" applyAlignment="1">
      <alignment horizontal="center"/>
    </xf>
    <xf numFmtId="1" fontId="22" fillId="0" borderId="10" xfId="0" applyNumberFormat="1" applyFont="1" applyFill="1" applyBorder="1" applyAlignment="1">
      <alignment horizontal="left" vertical="top"/>
    </xf>
    <xf numFmtId="0" fontId="30" fillId="0" borderId="0" xfId="0" applyFont="1" applyFill="1" applyAlignment="1">
      <alignment horizontal="center"/>
    </xf>
    <xf numFmtId="164" fontId="23" fillId="0" borderId="0" xfId="0" applyNumberFormat="1" applyFont="1" applyFill="1" applyBorder="1" applyAlignment="1">
      <alignment horizontal="center"/>
    </xf>
    <xf numFmtId="164" fontId="29" fillId="0" borderId="0" xfId="0" applyNumberFormat="1" applyFont="1" applyFill="1" applyBorder="1" applyAlignment="1">
      <alignment horizontal="center"/>
    </xf>
    <xf numFmtId="164" fontId="30" fillId="0" borderId="0" xfId="0" applyNumberFormat="1" applyFont="1" applyFill="1" applyAlignment="1">
      <alignment horizontal="center"/>
    </xf>
    <xf numFmtId="164" fontId="30" fillId="0" borderId="0" xfId="0" applyNumberFormat="1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4" fillId="0" borderId="0" xfId="0" applyFont="1" applyBorder="1"/>
    <xf numFmtId="0" fontId="23" fillId="0" borderId="0" xfId="0" applyFont="1" applyFill="1" applyAlignment="1">
      <alignment horizontal="center" vertical="top" wrapText="1"/>
    </xf>
    <xf numFmtId="164" fontId="23" fillId="0" borderId="0" xfId="0" applyNumberFormat="1" applyFont="1" applyFill="1" applyAlignment="1">
      <alignment horizontal="center" vertical="top" wrapText="1"/>
    </xf>
    <xf numFmtId="0" fontId="24" fillId="0" borderId="0" xfId="0" applyFont="1" applyFill="1"/>
    <xf numFmtId="9" fontId="24" fillId="0" borderId="0" xfId="39" applyFont="1" applyFill="1"/>
    <xf numFmtId="0" fontId="24" fillId="0" borderId="0" xfId="0" applyFont="1" applyFill="1" applyAlignment="1">
      <alignment horizontal="center" vertical="top"/>
    </xf>
    <xf numFmtId="164" fontId="23" fillId="0" borderId="0" xfId="0" applyNumberFormat="1" applyFont="1" applyFill="1" applyAlignment="1">
      <alignment horizontal="center"/>
    </xf>
    <xf numFmtId="1" fontId="24" fillId="0" borderId="10" xfId="0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vertical="top"/>
    </xf>
    <xf numFmtId="164" fontId="24" fillId="0" borderId="0" xfId="0" applyNumberFormat="1" applyFont="1" applyFill="1" applyAlignment="1">
      <alignment horizontal="center"/>
    </xf>
    <xf numFmtId="0" fontId="23" fillId="0" borderId="0" xfId="0" applyFont="1" applyFill="1" applyAlignment="1">
      <alignment horizontal="left" vertical="top" wrapText="1"/>
    </xf>
    <xf numFmtId="1" fontId="24" fillId="0" borderId="10" xfId="0" applyNumberFormat="1" applyFont="1" applyFill="1" applyBorder="1" applyAlignment="1">
      <alignment horizontal="left" vertical="top" wrapText="1"/>
    </xf>
    <xf numFmtId="0" fontId="23" fillId="0" borderId="0" xfId="0" applyFont="1" applyFill="1"/>
    <xf numFmtId="164" fontId="23" fillId="0" borderId="0" xfId="0" applyNumberFormat="1" applyFont="1" applyFill="1"/>
    <xf numFmtId="0" fontId="23" fillId="0" borderId="0" xfId="0" applyFont="1" applyFill="1" applyAlignment="1">
      <alignment vertical="top"/>
    </xf>
    <xf numFmtId="164" fontId="24" fillId="0" borderId="10" xfId="0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164" fontId="24" fillId="0" borderId="10" xfId="0" applyNumberFormat="1" applyFont="1" applyFill="1" applyBorder="1" applyAlignment="1">
      <alignment horizontal="center"/>
    </xf>
    <xf numFmtId="165" fontId="24" fillId="0" borderId="10" xfId="39" applyNumberFormat="1" applyFont="1" applyFill="1" applyBorder="1" applyAlignment="1">
      <alignment horizontal="center" vertical="center"/>
    </xf>
    <xf numFmtId="1" fontId="24" fillId="0" borderId="10" xfId="0" applyNumberFormat="1" applyFont="1" applyFill="1" applyBorder="1" applyAlignment="1">
      <alignment vertical="top" wrapText="1"/>
    </xf>
    <xf numFmtId="0" fontId="24" fillId="0" borderId="10" xfId="0" applyFont="1" applyFill="1" applyBorder="1" applyAlignment="1">
      <alignment horizontal="left" vertical="top" wrapText="1"/>
    </xf>
    <xf numFmtId="2" fontId="24" fillId="0" borderId="10" xfId="0" applyNumberFormat="1" applyFont="1" applyFill="1" applyBorder="1" applyAlignment="1">
      <alignment horizontal="center" vertical="top" wrapText="1"/>
    </xf>
    <xf numFmtId="1" fontId="24" fillId="0" borderId="11" xfId="0" applyNumberFormat="1" applyFont="1" applyFill="1" applyBorder="1" applyAlignment="1">
      <alignment vertical="top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vertical="top" wrapText="1"/>
    </xf>
    <xf numFmtId="0" fontId="24" fillId="0" borderId="0" xfId="0" applyFont="1" applyFill="1" applyAlignment="1">
      <alignment horizontal="center" vertical="top" wrapText="1"/>
    </xf>
    <xf numFmtId="164" fontId="29" fillId="0" borderId="0" xfId="0" applyNumberFormat="1" applyFont="1" applyFill="1" applyAlignment="1">
      <alignment horizontal="center"/>
    </xf>
    <xf numFmtId="0" fontId="32" fillId="0" borderId="0" xfId="0" applyFont="1" applyFill="1" applyAlignment="1">
      <alignment horizontal="left" vertical="top" wrapText="1"/>
    </xf>
    <xf numFmtId="0" fontId="32" fillId="0" borderId="0" xfId="0" applyFont="1" applyFill="1" applyAlignment="1">
      <alignment horizontal="center" vertical="top" wrapText="1"/>
    </xf>
    <xf numFmtId="164" fontId="29" fillId="0" borderId="0" xfId="0" applyNumberFormat="1" applyFont="1" applyFill="1" applyAlignment="1">
      <alignment horizontal="center" vertical="top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164" fontId="23" fillId="0" borderId="10" xfId="0" applyNumberFormat="1" applyFont="1" applyFill="1" applyBorder="1" applyAlignment="1">
      <alignment horizontal="center" vertical="center"/>
    </xf>
    <xf numFmtId="2" fontId="24" fillId="0" borderId="0" xfId="0" applyNumberFormat="1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164" fontId="23" fillId="0" borderId="10" xfId="0" applyNumberFormat="1" applyFont="1" applyFill="1" applyBorder="1" applyAlignment="1">
      <alignment horizontal="center"/>
    </xf>
    <xf numFmtId="0" fontId="23" fillId="0" borderId="10" xfId="0" applyFont="1" applyFill="1" applyBorder="1"/>
    <xf numFmtId="165" fontId="27" fillId="0" borderId="0" xfId="39" applyNumberFormat="1" applyFont="1" applyFill="1"/>
    <xf numFmtId="1" fontId="24" fillId="0" borderId="0" xfId="39" applyNumberFormat="1" applyFont="1" applyFill="1"/>
    <xf numFmtId="164" fontId="24" fillId="0" borderId="0" xfId="39" applyNumberFormat="1" applyFont="1" applyFill="1" applyAlignment="1">
      <alignment horizontal="center"/>
    </xf>
    <xf numFmtId="165" fontId="24" fillId="0" borderId="0" xfId="39" applyNumberFormat="1" applyFont="1" applyFill="1"/>
    <xf numFmtId="2" fontId="24" fillId="0" borderId="0" xfId="0" applyNumberFormat="1" applyFont="1" applyFill="1"/>
    <xf numFmtId="2" fontId="29" fillId="0" borderId="0" xfId="0" applyNumberFormat="1" applyFont="1" applyFill="1" applyAlignment="1">
      <alignment horizontal="center"/>
    </xf>
    <xf numFmtId="164" fontId="23" fillId="0" borderId="0" xfId="0" applyNumberFormat="1" applyFont="1" applyFill="1" applyAlignment="1">
      <alignment horizontal="center"/>
    </xf>
    <xf numFmtId="164" fontId="24" fillId="0" borderId="0" xfId="0" applyNumberFormat="1" applyFont="1" applyFill="1" applyAlignment="1">
      <alignment horizontal="center" vertical="top" wrapText="1"/>
    </xf>
    <xf numFmtId="164" fontId="29" fillId="0" borderId="0" xfId="0" applyNumberFormat="1" applyFont="1" applyFill="1"/>
    <xf numFmtId="0" fontId="29" fillId="0" borderId="0" xfId="0" applyFont="1" applyFill="1" applyAlignment="1">
      <alignment horizontal="center"/>
    </xf>
    <xf numFmtId="0" fontId="24" fillId="0" borderId="16" xfId="0" applyFont="1" applyFill="1" applyBorder="1" applyAlignment="1">
      <alignment horizontal="center"/>
    </xf>
    <xf numFmtId="0" fontId="29" fillId="0" borderId="0" xfId="0" applyFont="1" applyFill="1" applyAlignment="1">
      <alignment horizontal="center" vertical="top"/>
    </xf>
    <xf numFmtId="0" fontId="24" fillId="0" borderId="10" xfId="0" applyFont="1" applyFill="1" applyBorder="1" applyAlignment="1">
      <alignment vertical="top"/>
    </xf>
    <xf numFmtId="9" fontId="29" fillId="0" borderId="0" xfId="0" applyNumberFormat="1" applyFont="1" applyFill="1"/>
    <xf numFmtId="0" fontId="22" fillId="0" borderId="0" xfId="0" applyFont="1" applyFill="1" applyAlignment="1">
      <alignment horizontal="center"/>
    </xf>
    <xf numFmtId="0" fontId="24" fillId="0" borderId="0" xfId="0" applyFont="1" applyFill="1"/>
    <xf numFmtId="0" fontId="22" fillId="0" borderId="0" xfId="0" applyFont="1" applyFill="1" applyAlignment="1">
      <alignment horizontal="left"/>
    </xf>
    <xf numFmtId="0" fontId="23" fillId="0" borderId="0" xfId="0" applyFont="1" applyFill="1" applyAlignment="1"/>
    <xf numFmtId="0" fontId="24" fillId="0" borderId="0" xfId="0" applyFont="1" applyFill="1" applyAlignment="1"/>
    <xf numFmtId="0" fontId="24" fillId="0" borderId="0" xfId="0" applyFont="1" applyFill="1" applyAlignment="1">
      <alignment horizontal="left"/>
    </xf>
    <xf numFmtId="164" fontId="24" fillId="0" borderId="10" xfId="0" applyNumberFormat="1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/>
    </xf>
    <xf numFmtId="164" fontId="24" fillId="0" borderId="10" xfId="0" applyNumberFormat="1" applyFont="1" applyFill="1" applyBorder="1" applyAlignment="1">
      <alignment horizontal="center" vertical="top"/>
    </xf>
    <xf numFmtId="0" fontId="22" fillId="0" borderId="0" xfId="0" applyFont="1" applyFill="1" applyBorder="1" applyAlignment="1">
      <alignment horizontal="center" vertical="top"/>
    </xf>
    <xf numFmtId="0" fontId="37" fillId="0" borderId="0" xfId="0" applyFont="1" applyFill="1"/>
    <xf numFmtId="0" fontId="37" fillId="0" borderId="0" xfId="0" applyFont="1" applyFill="1" applyAlignment="1">
      <alignment horizontal="center"/>
    </xf>
    <xf numFmtId="165" fontId="32" fillId="0" borderId="0" xfId="39" applyNumberFormat="1" applyFont="1" applyFill="1" applyAlignment="1">
      <alignment horizontal="center"/>
    </xf>
    <xf numFmtId="0" fontId="23" fillId="0" borderId="0" xfId="0" applyFont="1" applyFill="1" applyBorder="1" applyAlignment="1"/>
    <xf numFmtId="164" fontId="22" fillId="0" borderId="10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2" fontId="24" fillId="0" borderId="16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4" fillId="0" borderId="0" xfId="0" applyFont="1" applyBorder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164" fontId="30" fillId="0" borderId="0" xfId="0" applyNumberFormat="1" applyFont="1" applyBorder="1" applyAlignment="1">
      <alignment horizontal="center"/>
    </xf>
    <xf numFmtId="164" fontId="29" fillId="0" borderId="0" xfId="0" applyNumberFormat="1" applyFont="1" applyBorder="1"/>
    <xf numFmtId="0" fontId="30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164" fontId="24" fillId="0" borderId="16" xfId="0" applyNumberFormat="1" applyFont="1" applyFill="1" applyBorder="1" applyAlignment="1">
      <alignment horizontal="center"/>
    </xf>
    <xf numFmtId="164" fontId="23" fillId="0" borderId="16" xfId="0" applyNumberFormat="1" applyFont="1" applyFill="1" applyBorder="1" applyAlignment="1">
      <alignment horizontal="center"/>
    </xf>
    <xf numFmtId="0" fontId="23" fillId="0" borderId="16" xfId="0" applyFont="1" applyFill="1" applyBorder="1"/>
    <xf numFmtId="164" fontId="24" fillId="0" borderId="10" xfId="0" applyNumberFormat="1" applyFont="1" applyFill="1" applyBorder="1"/>
    <xf numFmtId="0" fontId="24" fillId="0" borderId="0" xfId="0" applyFont="1" applyAlignment="1">
      <alignment horizontal="center"/>
    </xf>
    <xf numFmtId="0" fontId="40" fillId="0" borderId="10" xfId="0" applyFont="1" applyBorder="1" applyAlignment="1">
      <alignment horizontal="center" vertical="center" wrapText="1"/>
    </xf>
    <xf numFmtId="0" fontId="24" fillId="24" borderId="0" xfId="0" applyFont="1" applyFill="1" applyAlignment="1">
      <alignment horizontal="center"/>
    </xf>
    <xf numFmtId="0" fontId="24" fillId="0" borderId="1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10" xfId="0" applyFont="1" applyBorder="1" applyAlignment="1">
      <alignment vertical="top"/>
    </xf>
    <xf numFmtId="0" fontId="24" fillId="0" borderId="10" xfId="0" applyFont="1" applyBorder="1" applyAlignment="1">
      <alignment horizontal="center" vertical="top"/>
    </xf>
    <xf numFmtId="0" fontId="24" fillId="0" borderId="10" xfId="0" applyFont="1" applyBorder="1" applyAlignment="1">
      <alignment vertical="top" wrapText="1"/>
    </xf>
    <xf numFmtId="0" fontId="39" fillId="0" borderId="10" xfId="98" applyFont="1" applyBorder="1" applyAlignment="1">
      <alignment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center"/>
    </xf>
    <xf numFmtId="164" fontId="22" fillId="0" borderId="15" xfId="0" applyNumberFormat="1" applyFont="1" applyFill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24" fillId="0" borderId="10" xfId="98" applyFont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wrapText="1"/>
    </xf>
    <xf numFmtId="0" fontId="24" fillId="0" borderId="10" xfId="0" applyFont="1" applyFill="1" applyBorder="1" applyAlignment="1">
      <alignment horizontal="center" vertical="center" wrapText="1"/>
    </xf>
    <xf numFmtId="165" fontId="24" fillId="0" borderId="10" xfId="39" applyNumberFormat="1" applyFont="1" applyFill="1" applyBorder="1" applyAlignment="1">
      <alignment horizontal="center" vertical="top"/>
    </xf>
    <xf numFmtId="165" fontId="24" fillId="0" borderId="10" xfId="0" applyNumberFormat="1" applyFont="1" applyFill="1" applyBorder="1" applyAlignment="1">
      <alignment horizontal="center" vertical="top"/>
    </xf>
    <xf numFmtId="0" fontId="23" fillId="0" borderId="0" xfId="0" applyFont="1" applyFill="1" applyAlignment="1">
      <alignment horizontal="center" vertical="top"/>
    </xf>
    <xf numFmtId="9" fontId="23" fillId="0" borderId="0" xfId="39" applyFont="1" applyFill="1"/>
    <xf numFmtId="0" fontId="23" fillId="0" borderId="0" xfId="0" applyFont="1" applyFill="1" applyAlignment="1">
      <alignment horizontal="left" vertical="top"/>
    </xf>
    <xf numFmtId="0" fontId="29" fillId="0" borderId="0" xfId="0" applyFont="1" applyFill="1"/>
    <xf numFmtId="0" fontId="24" fillId="0" borderId="0" xfId="0" applyFont="1" applyFill="1" applyBorder="1" applyAlignment="1">
      <alignment vertical="top"/>
    </xf>
    <xf numFmtId="165" fontId="23" fillId="0" borderId="0" xfId="0" applyNumberFormat="1" applyFont="1" applyFill="1" applyAlignment="1">
      <alignment horizontal="center" vertical="top"/>
    </xf>
    <xf numFmtId="9" fontId="29" fillId="0" borderId="0" xfId="39" applyFont="1" applyFill="1"/>
    <xf numFmtId="165" fontId="36" fillId="0" borderId="0" xfId="39" applyNumberFormat="1" applyFont="1" applyFill="1" applyAlignment="1">
      <alignment horizontal="center"/>
    </xf>
    <xf numFmtId="10" fontId="24" fillId="0" borderId="10" xfId="39" applyNumberFormat="1" applyFont="1" applyFill="1" applyBorder="1" applyAlignment="1">
      <alignment horizontal="center" vertical="top"/>
    </xf>
    <xf numFmtId="10" fontId="24" fillId="0" borderId="10" xfId="39" applyNumberFormat="1" applyFont="1" applyFill="1" applyBorder="1" applyAlignment="1">
      <alignment horizontal="center" vertical="center"/>
    </xf>
    <xf numFmtId="165" fontId="24" fillId="0" borderId="0" xfId="39" applyNumberFormat="1" applyFont="1" applyFill="1" applyAlignment="1">
      <alignment horizontal="right"/>
    </xf>
    <xf numFmtId="9" fontId="36" fillId="0" borderId="0" xfId="39" applyFont="1" applyFill="1"/>
    <xf numFmtId="0" fontId="29" fillId="0" borderId="0" xfId="0" applyFont="1" applyFill="1" applyAlignment="1">
      <alignment horizontal="center" vertical="center"/>
    </xf>
    <xf numFmtId="1" fontId="37" fillId="0" borderId="0" xfId="0" applyNumberFormat="1" applyFont="1" applyFill="1"/>
    <xf numFmtId="164" fontId="23" fillId="0" borderId="0" xfId="0" applyNumberFormat="1" applyFont="1" applyFill="1" applyAlignment="1">
      <alignment horizontal="center" vertical="top"/>
    </xf>
    <xf numFmtId="1" fontId="24" fillId="0" borderId="10" xfId="0" quotePrefix="1" applyNumberFormat="1" applyFont="1" applyFill="1" applyBorder="1" applyAlignment="1">
      <alignment horizontal="left" vertical="top" wrapText="1"/>
    </xf>
    <xf numFmtId="1" fontId="23" fillId="0" borderId="0" xfId="0" applyNumberFormat="1" applyFont="1" applyFill="1" applyAlignment="1">
      <alignment horizontal="left"/>
    </xf>
    <xf numFmtId="0" fontId="23" fillId="0" borderId="10" xfId="0" applyFont="1" applyFill="1" applyBorder="1" applyAlignment="1">
      <alignment vertical="center"/>
    </xf>
    <xf numFmtId="164" fontId="24" fillId="0" borderId="14" xfId="0" applyNumberFormat="1" applyFont="1" applyFill="1" applyBorder="1" applyAlignment="1">
      <alignment horizontal="center" vertical="center"/>
    </xf>
    <xf numFmtId="164" fontId="23" fillId="0" borderId="0" xfId="0" applyNumberFormat="1" applyFont="1" applyFill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10" fontId="23" fillId="0" borderId="0" xfId="39" applyNumberFormat="1" applyFont="1" applyFill="1" applyAlignment="1">
      <alignment horizontal="center"/>
    </xf>
    <xf numFmtId="10" fontId="23" fillId="0" borderId="0" xfId="0" applyNumberFormat="1" applyFont="1" applyFill="1" applyAlignment="1">
      <alignment horizontal="center" vertical="top"/>
    </xf>
    <xf numFmtId="0" fontId="23" fillId="0" borderId="13" xfId="0" applyFont="1" applyFill="1" applyBorder="1" applyAlignment="1">
      <alignment vertical="center"/>
    </xf>
    <xf numFmtId="164" fontId="23" fillId="0" borderId="0" xfId="39" applyNumberFormat="1" applyFont="1" applyFill="1" applyAlignment="1">
      <alignment horizontal="center"/>
    </xf>
    <xf numFmtId="164" fontId="23" fillId="0" borderId="0" xfId="0" applyNumberFormat="1" applyFont="1" applyFill="1" applyAlignment="1">
      <alignment horizontal="right"/>
    </xf>
    <xf numFmtId="0" fontId="22" fillId="0" borderId="10" xfId="0" applyFont="1" applyFill="1" applyBorder="1" applyAlignment="1">
      <alignment horizontal="center"/>
    </xf>
    <xf numFmtId="164" fontId="37" fillId="0" borderId="0" xfId="0" applyNumberFormat="1" applyFont="1" applyFill="1"/>
    <xf numFmtId="165" fontId="23" fillId="0" borderId="0" xfId="39" applyNumberFormat="1" applyFont="1" applyFill="1"/>
    <xf numFmtId="0" fontId="29" fillId="0" borderId="0" xfId="0" applyFont="1" applyFill="1" applyBorder="1"/>
    <xf numFmtId="164" fontId="29" fillId="0" borderId="0" xfId="0" applyNumberFormat="1" applyFont="1" applyFill="1" applyAlignment="1">
      <alignment vertical="top"/>
    </xf>
    <xf numFmtId="9" fontId="24" fillId="0" borderId="0" xfId="39" applyFont="1" applyFill="1" applyAlignment="1">
      <alignment horizontal="center"/>
    </xf>
    <xf numFmtId="165" fontId="41" fillId="0" borderId="0" xfId="39" applyNumberFormat="1" applyFont="1" applyFill="1" applyAlignment="1">
      <alignment horizontal="center"/>
    </xf>
    <xf numFmtId="165" fontId="41" fillId="0" borderId="0" xfId="0" applyNumberFormat="1" applyFont="1" applyFill="1" applyAlignment="1">
      <alignment horizontal="center"/>
    </xf>
    <xf numFmtId="164" fontId="41" fillId="0" borderId="0" xfId="0" applyNumberFormat="1" applyFont="1" applyFill="1"/>
    <xf numFmtId="0" fontId="41" fillId="0" borderId="0" xfId="0" applyFont="1" applyFill="1"/>
    <xf numFmtId="2" fontId="23" fillId="0" borderId="0" xfId="0" applyNumberFormat="1" applyFont="1" applyFill="1"/>
    <xf numFmtId="2" fontId="23" fillId="0" borderId="0" xfId="0" applyNumberFormat="1" applyFont="1" applyFill="1" applyAlignment="1">
      <alignment horizontal="center"/>
    </xf>
    <xf numFmtId="2" fontId="24" fillId="0" borderId="0" xfId="39" applyNumberFormat="1" applyFont="1" applyFill="1" applyAlignment="1">
      <alignment horizontal="left"/>
    </xf>
    <xf numFmtId="2" fontId="24" fillId="0" borderId="0" xfId="0" applyNumberFormat="1" applyFont="1" applyFill="1" applyAlignment="1">
      <alignment horizontal="left"/>
    </xf>
    <xf numFmtId="1" fontId="23" fillId="0" borderId="0" xfId="0" applyNumberFormat="1" applyFont="1" applyFill="1"/>
    <xf numFmtId="2" fontId="23" fillId="0" borderId="0" xfId="0" applyNumberFormat="1" applyFont="1" applyFill="1" applyAlignment="1">
      <alignment horizontal="left"/>
    </xf>
    <xf numFmtId="2" fontId="24" fillId="0" borderId="10" xfId="0" applyNumberFormat="1" applyFont="1" applyFill="1" applyBorder="1" applyAlignment="1">
      <alignment horizontal="center"/>
    </xf>
    <xf numFmtId="164" fontId="29" fillId="0" borderId="0" xfId="0" applyNumberFormat="1" applyFont="1" applyFill="1" applyBorder="1" applyAlignment="1">
      <alignment horizontal="center" vertical="top"/>
    </xf>
    <xf numFmtId="165" fontId="24" fillId="0" borderId="0" xfId="39" applyNumberFormat="1" applyFont="1" applyFill="1" applyAlignment="1">
      <alignment horizontal="center"/>
    </xf>
    <xf numFmtId="9" fontId="23" fillId="0" borderId="10" xfId="39" applyNumberFormat="1" applyFont="1" applyFill="1" applyBorder="1" applyAlignment="1">
      <alignment horizontal="center" vertical="center"/>
    </xf>
    <xf numFmtId="9" fontId="23" fillId="0" borderId="0" xfId="39" applyNumberFormat="1" applyFont="1" applyFill="1"/>
    <xf numFmtId="9" fontId="24" fillId="0" borderId="0" xfId="0" applyNumberFormat="1" applyFont="1" applyFill="1"/>
    <xf numFmtId="9" fontId="24" fillId="0" borderId="0" xfId="39" applyFont="1" applyFill="1" applyAlignment="1"/>
    <xf numFmtId="2" fontId="29" fillId="0" borderId="0" xfId="39" applyNumberFormat="1" applyFont="1" applyFill="1" applyAlignment="1">
      <alignment horizontal="center"/>
    </xf>
    <xf numFmtId="10" fontId="23" fillId="0" borderId="0" xfId="0" applyNumberFormat="1" applyFont="1" applyFill="1" applyBorder="1"/>
    <xf numFmtId="10" fontId="23" fillId="0" borderId="0" xfId="0" applyNumberFormat="1" applyFont="1" applyFill="1"/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2" fontId="22" fillId="0" borderId="15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10" fontId="24" fillId="0" borderId="10" xfId="39" applyNumberFormat="1" applyFont="1" applyFill="1" applyBorder="1" applyAlignment="1">
      <alignment horizontal="center"/>
    </xf>
    <xf numFmtId="165" fontId="24" fillId="0" borderId="10" xfId="39" applyNumberFormat="1" applyFont="1" applyFill="1" applyBorder="1" applyAlignment="1">
      <alignment horizontal="center"/>
    </xf>
    <xf numFmtId="165" fontId="23" fillId="0" borderId="0" xfId="39" applyNumberFormat="1" applyFont="1" applyFill="1" applyAlignment="1">
      <alignment horizontal="center"/>
    </xf>
    <xf numFmtId="165" fontId="24" fillId="0" borderId="0" xfId="39" applyNumberFormat="1" applyFont="1" applyFill="1" applyBorder="1" applyAlignment="1">
      <alignment horizontal="center" vertical="center"/>
    </xf>
    <xf numFmtId="165" fontId="23" fillId="0" borderId="0" xfId="39" applyNumberFormat="1" applyFont="1" applyFill="1" applyBorder="1" applyAlignment="1">
      <alignment horizontal="center" vertical="center"/>
    </xf>
    <xf numFmtId="0" fontId="24" fillId="0" borderId="13" xfId="0" applyFont="1" applyFill="1" applyBorder="1" applyAlignment="1"/>
    <xf numFmtId="164" fontId="30" fillId="0" borderId="0" xfId="0" applyNumberFormat="1" applyFont="1" applyFill="1"/>
    <xf numFmtId="1" fontId="36" fillId="0" borderId="0" xfId="0" applyNumberFormat="1" applyFont="1" applyFill="1"/>
    <xf numFmtId="0" fontId="36" fillId="0" borderId="0" xfId="0" applyFont="1" applyFill="1"/>
    <xf numFmtId="164" fontId="24" fillId="0" borderId="15" xfId="0" applyNumberFormat="1" applyFont="1" applyFill="1" applyBorder="1" applyAlignment="1">
      <alignment horizontal="center" vertical="center" wrapText="1"/>
    </xf>
    <xf numFmtId="1" fontId="24" fillId="0" borderId="0" xfId="0" applyNumberFormat="1" applyFont="1" applyFill="1" applyAlignment="1">
      <alignment horizontal="center" vertical="top" wrapText="1"/>
    </xf>
    <xf numFmtId="164" fontId="23" fillId="0" borderId="0" xfId="0" applyNumberFormat="1" applyFont="1" applyFill="1" applyAlignment="1">
      <alignment horizontal="right" vertical="top"/>
    </xf>
    <xf numFmtId="164" fontId="32" fillId="0" borderId="0" xfId="0" applyNumberFormat="1" applyFont="1" applyFill="1" applyAlignment="1">
      <alignment horizontal="center" vertical="top" wrapText="1"/>
    </xf>
    <xf numFmtId="0" fontId="24" fillId="0" borderId="0" xfId="0" applyFont="1" applyFill="1" applyAlignment="1">
      <alignment horizontal="left" vertical="top"/>
    </xf>
    <xf numFmtId="0" fontId="24" fillId="0" borderId="10" xfId="0" applyFont="1" applyFill="1" applyBorder="1" applyAlignment="1">
      <alignment vertical="top" wrapText="1"/>
    </xf>
    <xf numFmtId="164" fontId="24" fillId="0" borderId="0" xfId="0" applyNumberFormat="1" applyFont="1" applyFill="1" applyAlignment="1">
      <alignment vertical="top"/>
    </xf>
    <xf numFmtId="1" fontId="24" fillId="0" borderId="0" xfId="0" applyNumberFormat="1" applyFont="1" applyFill="1" applyAlignment="1">
      <alignment vertical="top"/>
    </xf>
    <xf numFmtId="1" fontId="24" fillId="0" borderId="10" xfId="0" applyNumberFormat="1" applyFont="1" applyFill="1" applyBorder="1" applyAlignment="1">
      <alignment horizontal="center" vertical="top"/>
    </xf>
    <xf numFmtId="164" fontId="24" fillId="0" borderId="0" xfId="0" applyNumberFormat="1" applyFont="1" applyFill="1" applyBorder="1" applyAlignment="1">
      <alignment horizontal="center" vertical="top"/>
    </xf>
    <xf numFmtId="0" fontId="37" fillId="0" borderId="0" xfId="0" applyFont="1" applyFill="1" applyAlignment="1">
      <alignment vertical="top"/>
    </xf>
    <xf numFmtId="165" fontId="24" fillId="0" borderId="0" xfId="39" applyNumberFormat="1" applyFont="1" applyFill="1" applyAlignment="1">
      <alignment vertical="top"/>
    </xf>
    <xf numFmtId="164" fontId="24" fillId="0" borderId="11" xfId="0" applyNumberFormat="1" applyFont="1" applyFill="1" applyBorder="1" applyAlignment="1">
      <alignment horizontal="center" vertical="top" wrapText="1"/>
    </xf>
    <xf numFmtId="2" fontId="24" fillId="0" borderId="11" xfId="0" applyNumberFormat="1" applyFont="1" applyFill="1" applyBorder="1" applyAlignment="1">
      <alignment horizontal="center" vertical="top" wrapText="1"/>
    </xf>
    <xf numFmtId="0" fontId="22" fillId="0" borderId="10" xfId="0" applyNumberFormat="1" applyFont="1" applyFill="1" applyBorder="1" applyAlignment="1">
      <alignment horizontal="center" vertical="center" wrapText="1"/>
    </xf>
    <xf numFmtId="1" fontId="22" fillId="0" borderId="0" xfId="0" applyNumberFormat="1" applyFont="1" applyFill="1" applyAlignment="1">
      <alignment horizontal="center" vertical="top"/>
    </xf>
    <xf numFmtId="164" fontId="24" fillId="0" borderId="0" xfId="0" applyNumberFormat="1" applyFont="1" applyFill="1" applyAlignment="1">
      <alignment horizontal="center" vertical="top"/>
    </xf>
    <xf numFmtId="0" fontId="22" fillId="0" borderId="0" xfId="0" applyFont="1" applyFill="1" applyAlignment="1">
      <alignment horizontal="right"/>
    </xf>
    <xf numFmtId="0" fontId="23" fillId="0" borderId="14" xfId="0" applyFont="1" applyFill="1" applyBorder="1" applyAlignment="1">
      <alignment vertical="center"/>
    </xf>
    <xf numFmtId="0" fontId="24" fillId="0" borderId="0" xfId="0" applyFont="1" applyFill="1" applyAlignment="1">
      <alignment horizontal="left" indent="5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14" fontId="24" fillId="0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/>
    </xf>
    <xf numFmtId="0" fontId="36" fillId="0" borderId="12" xfId="0" applyFont="1" applyFill="1" applyBorder="1" applyAlignment="1">
      <alignment horizontal="center"/>
    </xf>
    <xf numFmtId="0" fontId="36" fillId="0" borderId="13" xfId="0" applyFont="1" applyFill="1" applyBorder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37" fillId="0" borderId="12" xfId="0" applyFont="1" applyFill="1" applyBorder="1" applyAlignment="1">
      <alignment horizontal="center"/>
    </xf>
    <xf numFmtId="0" fontId="37" fillId="0" borderId="13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0" fontId="36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2" fontId="24" fillId="0" borderId="10" xfId="0" applyNumberFormat="1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2" fontId="24" fillId="0" borderId="12" xfId="0" applyNumberFormat="1" applyFont="1" applyBorder="1" applyAlignment="1">
      <alignment horizontal="center" vertical="center" wrapText="1"/>
    </xf>
    <xf numFmtId="2" fontId="24" fillId="0" borderId="13" xfId="0" applyNumberFormat="1" applyFont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 wrapText="1"/>
    </xf>
    <xf numFmtId="2" fontId="24" fillId="0" borderId="12" xfId="0" applyNumberFormat="1" applyFont="1" applyFill="1" applyBorder="1" applyAlignment="1">
      <alignment horizontal="center" vertical="center" wrapText="1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14" xfId="0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/>
    </xf>
    <xf numFmtId="0" fontId="24" fillId="0" borderId="12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1" fontId="23" fillId="0" borderId="12" xfId="0" applyNumberFormat="1" applyFont="1" applyFill="1" applyBorder="1" applyAlignment="1">
      <alignment horizontal="center" vertical="center" wrapText="1"/>
    </xf>
    <xf numFmtId="1" fontId="23" fillId="0" borderId="13" xfId="0" applyNumberFormat="1" applyFont="1" applyFill="1" applyBorder="1" applyAlignment="1">
      <alignment horizontal="center" vertical="center" wrapText="1"/>
    </xf>
    <xf numFmtId="1" fontId="24" fillId="0" borderId="15" xfId="0" applyNumberFormat="1" applyFont="1" applyFill="1" applyBorder="1" applyAlignment="1">
      <alignment horizontal="center" vertical="center" wrapText="1"/>
    </xf>
    <xf numFmtId="1" fontId="24" fillId="0" borderId="17" xfId="0" applyNumberFormat="1" applyFont="1" applyFill="1" applyBorder="1" applyAlignment="1">
      <alignment horizontal="center" vertical="center" wrapText="1"/>
    </xf>
    <xf numFmtId="1" fontId="24" fillId="0" borderId="11" xfId="0" applyNumberFormat="1" applyFont="1" applyFill="1" applyBorder="1" applyAlignment="1">
      <alignment horizontal="center" vertical="center" wrapText="1"/>
    </xf>
    <xf numFmtId="2" fontId="24" fillId="0" borderId="20" xfId="0" applyNumberFormat="1" applyFont="1" applyFill="1" applyBorder="1" applyAlignment="1">
      <alignment horizontal="center" vertical="center" wrapText="1"/>
    </xf>
    <xf numFmtId="2" fontId="24" fillId="0" borderId="21" xfId="0" applyNumberFormat="1" applyFont="1" applyFill="1" applyBorder="1" applyAlignment="1">
      <alignment horizontal="center" vertical="center" wrapText="1"/>
    </xf>
    <xf numFmtId="2" fontId="24" fillId="0" borderId="22" xfId="0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24" fillId="0" borderId="14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 vertical="top"/>
    </xf>
    <xf numFmtId="1" fontId="24" fillId="0" borderId="10" xfId="0" applyNumberFormat="1" applyFont="1" applyFill="1" applyBorder="1" applyAlignment="1">
      <alignment horizontal="center" vertical="center" wrapText="1"/>
    </xf>
    <xf numFmtId="1" fontId="25" fillId="0" borderId="12" xfId="0" applyNumberFormat="1" applyFont="1" applyFill="1" applyBorder="1" applyAlignment="1">
      <alignment horizontal="center" vertical="center" wrapText="1"/>
    </xf>
    <xf numFmtId="1" fontId="25" fillId="0" borderId="13" xfId="0" applyNumberFormat="1" applyFont="1" applyFill="1" applyBorder="1" applyAlignment="1">
      <alignment horizontal="center" vertical="center" wrapText="1"/>
    </xf>
    <xf numFmtId="1" fontId="22" fillId="0" borderId="15" xfId="0" applyNumberFormat="1" applyFont="1" applyFill="1" applyBorder="1" applyAlignment="1">
      <alignment horizontal="center" vertical="center" wrapText="1"/>
    </xf>
    <xf numFmtId="1" fontId="22" fillId="0" borderId="17" xfId="0" applyNumberFormat="1" applyFont="1" applyFill="1" applyBorder="1" applyAlignment="1">
      <alignment horizontal="center" vertical="center" wrapText="1"/>
    </xf>
    <xf numFmtId="1" fontId="22" fillId="0" borderId="11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wrapText="1"/>
    </xf>
    <xf numFmtId="2" fontId="22" fillId="0" borderId="20" xfId="0" applyNumberFormat="1" applyFont="1" applyFill="1" applyBorder="1" applyAlignment="1">
      <alignment horizontal="center" vertical="center" wrapText="1"/>
    </xf>
    <xf numFmtId="2" fontId="22" fillId="0" borderId="21" xfId="0" applyNumberFormat="1" applyFont="1" applyFill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0" fontId="22" fillId="0" borderId="14" xfId="0" applyFont="1" applyFill="1" applyBorder="1" applyAlignment="1">
      <alignment horizontal="center"/>
    </xf>
    <xf numFmtId="2" fontId="22" fillId="0" borderId="15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1" fontId="25" fillId="0" borderId="14" xfId="0" applyNumberFormat="1" applyFont="1" applyFill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4" fillId="0" borderId="15" xfId="98" applyFont="1" applyBorder="1" applyAlignment="1">
      <alignment horizontal="center" vertical="center" wrapText="1"/>
    </xf>
    <xf numFmtId="0" fontId="24" fillId="0" borderId="11" xfId="98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</cellXfs>
  <cellStyles count="99">
    <cellStyle name="20% - Акцент1" xfId="1" builtinId="30" customBuiltin="1"/>
    <cellStyle name="20% - Акцент1 2" xfId="45"/>
    <cellStyle name="20% - Акцент2" xfId="2" builtinId="34" customBuiltin="1"/>
    <cellStyle name="20% - Акцент2 2" xfId="46"/>
    <cellStyle name="20% - Акцент3" xfId="3" builtinId="38" customBuiltin="1"/>
    <cellStyle name="20% - Акцент3 2" xfId="47"/>
    <cellStyle name="20% - Акцент4" xfId="4" builtinId="42" customBuiltin="1"/>
    <cellStyle name="20% - Акцент4 2" xfId="48"/>
    <cellStyle name="20% - Акцент5" xfId="5" builtinId="46" customBuiltin="1"/>
    <cellStyle name="20% - Акцент5 2" xfId="49"/>
    <cellStyle name="20% - Акцент6" xfId="6" builtinId="50" customBuiltin="1"/>
    <cellStyle name="20% - Акцент6 2" xfId="50"/>
    <cellStyle name="40% - Акцент1" xfId="7" builtinId="31" customBuiltin="1"/>
    <cellStyle name="40% - Акцент1 2" xfId="51"/>
    <cellStyle name="40% - Акцент2" xfId="8" builtinId="35" customBuiltin="1"/>
    <cellStyle name="40% - Акцент2 2" xfId="52"/>
    <cellStyle name="40% - Акцент3" xfId="9" builtinId="39" customBuiltin="1"/>
    <cellStyle name="40% - Акцент3 2" xfId="53"/>
    <cellStyle name="40% - Акцент4" xfId="10" builtinId="43" customBuiltin="1"/>
    <cellStyle name="40% - Акцент4 2" xfId="54"/>
    <cellStyle name="40% - Акцент5" xfId="11" builtinId="47" customBuiltin="1"/>
    <cellStyle name="40% - Акцент5 2" xfId="55"/>
    <cellStyle name="40% - Акцент6" xfId="12" builtinId="51" customBuiltin="1"/>
    <cellStyle name="40% - Акцент6 2" xfId="56"/>
    <cellStyle name="60% - Акцент1" xfId="13" builtinId="32" customBuiltin="1"/>
    <cellStyle name="60% - Акцент1 2" xfId="57"/>
    <cellStyle name="60% - Акцент2" xfId="14" builtinId="36" customBuiltin="1"/>
    <cellStyle name="60% - Акцент2 2" xfId="58"/>
    <cellStyle name="60% - Акцент3" xfId="15" builtinId="40" customBuiltin="1"/>
    <cellStyle name="60% - Акцент3 2" xfId="59"/>
    <cellStyle name="60% - Акцент4" xfId="16" builtinId="44" customBuiltin="1"/>
    <cellStyle name="60% - Акцент4 2" xfId="60"/>
    <cellStyle name="60% - Акцент5" xfId="17" builtinId="48" customBuiltin="1"/>
    <cellStyle name="60% - Акцент5 2" xfId="61"/>
    <cellStyle name="60% - Акцент6" xfId="18" builtinId="52" customBuiltin="1"/>
    <cellStyle name="60% - Акцент6 2" xfId="62"/>
    <cellStyle name="Акцент1" xfId="19" builtinId="29" customBuiltin="1"/>
    <cellStyle name="Акцент1 2" xfId="63"/>
    <cellStyle name="Акцент2" xfId="20" builtinId="33" customBuiltin="1"/>
    <cellStyle name="Акцент2 2" xfId="64"/>
    <cellStyle name="Акцент3" xfId="21" builtinId="37" customBuiltin="1"/>
    <cellStyle name="Акцент3 2" xfId="65"/>
    <cellStyle name="Акцент4" xfId="22" builtinId="41" customBuiltin="1"/>
    <cellStyle name="Акцент4 2" xfId="66"/>
    <cellStyle name="Акцент5" xfId="23" builtinId="45" customBuiltin="1"/>
    <cellStyle name="Акцент5 2" xfId="67"/>
    <cellStyle name="Акцент6" xfId="24" builtinId="49" customBuiltin="1"/>
    <cellStyle name="Акцент6 2" xfId="68"/>
    <cellStyle name="Ввод " xfId="25" builtinId="20" customBuiltin="1"/>
    <cellStyle name="Ввод  2" xfId="69"/>
    <cellStyle name="Вывод" xfId="26" builtinId="21" customBuiltin="1"/>
    <cellStyle name="Вывод 2" xfId="70"/>
    <cellStyle name="Вычисление" xfId="27" builtinId="22" customBuiltin="1"/>
    <cellStyle name="Вычисление 2" xfId="71"/>
    <cellStyle name="Гиперссылка" xfId="98" builtinId="8"/>
    <cellStyle name="Заголовок 1" xfId="28" builtinId="16" customBuiltin="1"/>
    <cellStyle name="Заголовок 1 2" xfId="72"/>
    <cellStyle name="Заголовок 2" xfId="29" builtinId="17" customBuiltin="1"/>
    <cellStyle name="Заголовок 2 2" xfId="73"/>
    <cellStyle name="Заголовок 3" xfId="30" builtinId="18" customBuiltin="1"/>
    <cellStyle name="Заголовок 3 2" xfId="74"/>
    <cellStyle name="Заголовок 4" xfId="31" builtinId="19" customBuiltin="1"/>
    <cellStyle name="Заголовок 4 2" xfId="75"/>
    <cellStyle name="Итог" xfId="32" builtinId="25" customBuiltin="1"/>
    <cellStyle name="Итог 2" xfId="76"/>
    <cellStyle name="Контрольная ячейка" xfId="33" builtinId="23" customBuiltin="1"/>
    <cellStyle name="Контрольная ячейка 2" xfId="77"/>
    <cellStyle name="Название" xfId="34" builtinId="15" customBuiltin="1"/>
    <cellStyle name="Название 2" xfId="78"/>
    <cellStyle name="Нейтральный" xfId="35" builtinId="28" customBuiltin="1"/>
    <cellStyle name="Нейтральный 2" xfId="79"/>
    <cellStyle name="Обычный" xfId="0" builtinId="0"/>
    <cellStyle name="Обычный 2" xfId="44"/>
    <cellStyle name="Обычный 3" xfId="80"/>
    <cellStyle name="Обычный 3 2" xfId="81"/>
    <cellStyle name="Обычный 3 2 2" xfId="91"/>
    <cellStyle name="Обычный 3 2 2 2" xfId="95"/>
    <cellStyle name="Обычный 3 2 3" xfId="93"/>
    <cellStyle name="Обычный 3 2 4" xfId="97"/>
    <cellStyle name="Обычный 4" xfId="82"/>
    <cellStyle name="Обычный 5" xfId="43"/>
    <cellStyle name="Обычный 5 2" xfId="90"/>
    <cellStyle name="Обычный 5 2 2" xfId="94"/>
    <cellStyle name="Обычный 5 3" xfId="92"/>
    <cellStyle name="Обычный 5 4" xfId="96"/>
    <cellStyle name="Плохой" xfId="36" builtinId="27" customBuiltin="1"/>
    <cellStyle name="Плохой 2" xfId="83"/>
    <cellStyle name="Пояснение" xfId="37" builtinId="53" customBuiltin="1"/>
    <cellStyle name="Пояснение 2" xfId="84"/>
    <cellStyle name="Примечание" xfId="38" builtinId="10" customBuiltin="1"/>
    <cellStyle name="Примечание 2" xfId="85"/>
    <cellStyle name="Примечание 3" xfId="86"/>
    <cellStyle name="Процентный" xfId="39" builtinId="5"/>
    <cellStyle name="Связанная ячейка" xfId="40" builtinId="24" customBuiltin="1"/>
    <cellStyle name="Связанная ячейка 2" xfId="87"/>
    <cellStyle name="Текст предупреждения" xfId="41" builtinId="11" customBuiltin="1"/>
    <cellStyle name="Текст предупреждения 2" xfId="88"/>
    <cellStyle name="Хороший" xfId="42" builtinId="26" customBuiltin="1"/>
    <cellStyle name="Хороший 2" xfId="8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mailto:GUlanova@ve.vologdaenergo.ru" TargetMode="External"/><Relationship Id="rId3" Type="http://schemas.openxmlformats.org/officeDocument/2006/relationships/hyperlink" Target="consultantplus://offline/ref=D12E3ED026AEE1394352B956818EC35D912148EED2CF7283BA2868A1F90069DE2A73D318699AF2C87FEB34A539u200L" TargetMode="External"/><Relationship Id="rId7" Type="http://schemas.openxmlformats.org/officeDocument/2006/relationships/hyperlink" Target="mailto:VLutskovich@ve.vologdaenergo.ru" TargetMode="External"/><Relationship Id="rId2" Type="http://schemas.openxmlformats.org/officeDocument/2006/relationships/hyperlink" Target="consultantplus://offline/ref=D12E3ED026AEE1394352B956818EC35D912146EBDCC77283BA2868A1F90069DE2A73D318699AF2C87FEB34A539u200L" TargetMode="External"/><Relationship Id="rId1" Type="http://schemas.openxmlformats.org/officeDocument/2006/relationships/hyperlink" Target="consultantplus://offline/ref=D12E3ED026AEE1394352B956818EC35D912146EBDDCE7283BA2868A1F90069DE2A73D318699AF2C87FEB34A539u200L" TargetMode="External"/><Relationship Id="rId6" Type="http://schemas.openxmlformats.org/officeDocument/2006/relationships/hyperlink" Target="consultantplus://offline/ref=D12E3ED026AEE1394352B956818EC35D932249EBD9C57283BA2868A1F90069DE38738B14699CECC976FE62F47C7D58503C55CE71304BE5C3uC0AL" TargetMode="External"/><Relationship Id="rId5" Type="http://schemas.openxmlformats.org/officeDocument/2006/relationships/hyperlink" Target="consultantplus://offline/ref=D12E3ED026AEE1394352B956818EC35D932649EBDCC77283BA2868A1F90069DE2A73D318699AF2C87FEB34A539u200L" TargetMode="External"/><Relationship Id="rId4" Type="http://schemas.openxmlformats.org/officeDocument/2006/relationships/hyperlink" Target="consultantplus://offline/ref=D12E3ED026AEE1394352B956818EC35D912144EEDDC37283BA2868A1F90069DE2A73D318699AF2C87FEB34A539u200L" TargetMode="External"/><Relationship Id="rId9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zoomScaleNormal="10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D46" sqref="D46"/>
    </sheetView>
  </sheetViews>
  <sheetFormatPr defaultRowHeight="12.75" x14ac:dyDescent="0.2"/>
  <cols>
    <col min="1" max="1" width="42" style="132" customWidth="1"/>
    <col min="2" max="2" width="12" style="132" customWidth="1"/>
    <col min="3" max="5" width="11.7109375" style="132" customWidth="1"/>
    <col min="6" max="10" width="9.140625" style="132" customWidth="1"/>
    <col min="11" max="16384" width="9.140625" style="132"/>
  </cols>
  <sheetData>
    <row r="1" spans="1:11" x14ac:dyDescent="0.2">
      <c r="C1" s="272" t="s">
        <v>465</v>
      </c>
      <c r="F1" s="90"/>
    </row>
    <row r="2" spans="1:11" x14ac:dyDescent="0.2">
      <c r="C2" s="272" t="s">
        <v>280</v>
      </c>
    </row>
    <row r="3" spans="1:11" x14ac:dyDescent="0.2">
      <c r="C3" s="272" t="s">
        <v>281</v>
      </c>
    </row>
    <row r="5" spans="1:11" ht="27.75" customHeight="1" x14ac:dyDescent="0.2">
      <c r="A5" s="277" t="s">
        <v>393</v>
      </c>
      <c r="B5" s="277"/>
      <c r="C5" s="277"/>
      <c r="D5" s="277"/>
      <c r="E5" s="277"/>
      <c r="F5" s="86"/>
    </row>
    <row r="6" spans="1:11" x14ac:dyDescent="0.2">
      <c r="A6" s="275" t="s">
        <v>487</v>
      </c>
      <c r="B6" s="275"/>
      <c r="C6" s="276"/>
      <c r="D6" s="276"/>
      <c r="E6" s="276"/>
    </row>
    <row r="8" spans="1:11" x14ac:dyDescent="0.2">
      <c r="A8" s="273" t="s">
        <v>174</v>
      </c>
      <c r="B8" s="278" t="s">
        <v>394</v>
      </c>
      <c r="C8" s="274" t="s">
        <v>175</v>
      </c>
      <c r="D8" s="274"/>
      <c r="E8" s="274"/>
      <c r="F8" s="94"/>
      <c r="J8" s="68"/>
      <c r="K8" s="68"/>
    </row>
    <row r="9" spans="1:11" x14ac:dyDescent="0.2">
      <c r="A9" s="273"/>
      <c r="B9" s="279"/>
      <c r="C9" s="232" t="s">
        <v>466</v>
      </c>
      <c r="D9" s="232" t="s">
        <v>488</v>
      </c>
      <c r="E9" s="232" t="s">
        <v>489</v>
      </c>
    </row>
    <row r="10" spans="1:11" x14ac:dyDescent="0.2">
      <c r="A10" s="49" t="s">
        <v>396</v>
      </c>
      <c r="B10" s="176" t="s">
        <v>395</v>
      </c>
      <c r="C10" s="222">
        <v>1329.52</v>
      </c>
      <c r="D10" s="241">
        <v>1473.38</v>
      </c>
      <c r="E10" s="222">
        <v>1442.04</v>
      </c>
    </row>
    <row r="11" spans="1:11" x14ac:dyDescent="0.2">
      <c r="A11" s="49" t="s">
        <v>176</v>
      </c>
      <c r="B11" s="176"/>
      <c r="C11" s="233"/>
      <c r="D11" s="45"/>
      <c r="E11" s="45"/>
    </row>
    <row r="12" spans="1:11" x14ac:dyDescent="0.2">
      <c r="A12" s="49" t="s">
        <v>177</v>
      </c>
      <c r="B12" s="176" t="s">
        <v>395</v>
      </c>
      <c r="C12" s="233"/>
      <c r="D12" s="45"/>
      <c r="E12" s="45"/>
      <c r="G12" s="21"/>
      <c r="H12" s="21"/>
      <c r="I12" s="21"/>
    </row>
    <row r="13" spans="1:11" x14ac:dyDescent="0.2">
      <c r="A13" s="49" t="s">
        <v>397</v>
      </c>
      <c r="B13" s="176" t="s">
        <v>395</v>
      </c>
      <c r="C13" s="95">
        <f>'ВЭС, ВПМЭС'!F95+'ЧЭС, ВПМЭС'!F85+ТЭС!F39+КЭС!F38</f>
        <v>44.1</v>
      </c>
      <c r="D13" s="95">
        <f>'ВЭС, ВПМЭС'!G95+'ЧЭС, ВПМЭС'!G85+ТЭС!G39+КЭС!G38</f>
        <v>48.7</v>
      </c>
      <c r="E13" s="95">
        <f>'ВЭС, ВПМЭС'!H95+'ЧЭС, ВПМЭС'!H85+ТЭС!H39+КЭС!H38</f>
        <v>47.6</v>
      </c>
      <c r="G13" s="121"/>
      <c r="H13" s="121"/>
      <c r="I13" s="121"/>
    </row>
    <row r="14" spans="1:11" x14ac:dyDescent="0.2">
      <c r="A14" s="49" t="s">
        <v>398</v>
      </c>
      <c r="B14" s="176" t="s">
        <v>283</v>
      </c>
      <c r="C14" s="244">
        <f>C13/C10</f>
        <v>3.32E-2</v>
      </c>
      <c r="D14" s="244">
        <f>D13/D10</f>
        <v>3.3099999999999997E-2</v>
      </c>
      <c r="E14" s="244">
        <f>E13/E10</f>
        <v>3.3000000000000002E-2</v>
      </c>
      <c r="F14" s="187"/>
      <c r="G14" s="91"/>
      <c r="H14" s="91"/>
      <c r="I14" s="91"/>
    </row>
    <row r="15" spans="1:11" x14ac:dyDescent="0.2">
      <c r="A15" s="49" t="s">
        <v>399</v>
      </c>
      <c r="B15" s="176" t="s">
        <v>395</v>
      </c>
      <c r="C15" s="95">
        <f>Свод!B11</f>
        <v>763.7</v>
      </c>
      <c r="D15" s="95">
        <f>Свод!C11</f>
        <v>825.2</v>
      </c>
      <c r="E15" s="95">
        <f>Свод!D11</f>
        <v>792.9</v>
      </c>
      <c r="F15" s="87"/>
      <c r="G15" s="125"/>
      <c r="H15" s="125"/>
      <c r="I15" s="125"/>
    </row>
    <row r="16" spans="1:11" ht="12.75" customHeight="1" x14ac:dyDescent="0.2">
      <c r="A16" s="49" t="s">
        <v>400</v>
      </c>
      <c r="B16" s="176" t="s">
        <v>283</v>
      </c>
      <c r="C16" s="244">
        <f>C15/C10</f>
        <v>0.57440000000000002</v>
      </c>
      <c r="D16" s="244">
        <f>D15/D10</f>
        <v>0.56010000000000004</v>
      </c>
      <c r="E16" s="245">
        <f t="shared" ref="E16" si="0">E15/E10</f>
        <v>0.55000000000000004</v>
      </c>
      <c r="F16" s="201"/>
      <c r="G16" s="91"/>
      <c r="H16" s="91"/>
      <c r="I16" s="91"/>
      <c r="J16" s="90"/>
    </row>
    <row r="17" spans="1:12" x14ac:dyDescent="0.2">
      <c r="A17" s="49" t="s">
        <v>401</v>
      </c>
      <c r="B17" s="176" t="s">
        <v>395</v>
      </c>
      <c r="C17" s="95">
        <f>Свод!H11</f>
        <v>134.30000000000001</v>
      </c>
      <c r="D17" s="95">
        <f>Свод!I11</f>
        <v>149.1</v>
      </c>
      <c r="E17" s="95">
        <f>Свод!J11</f>
        <v>146.6</v>
      </c>
      <c r="G17" s="125"/>
      <c r="H17" s="125"/>
      <c r="I17" s="125"/>
    </row>
    <row r="18" spans="1:12" x14ac:dyDescent="0.2">
      <c r="A18" s="49" t="s">
        <v>402</v>
      </c>
      <c r="B18" s="176" t="s">
        <v>283</v>
      </c>
      <c r="C18" s="244">
        <f>C17/C10</f>
        <v>0.10100000000000001</v>
      </c>
      <c r="D18" s="244">
        <f t="shared" ref="D18:E18" si="1">D17/D10</f>
        <v>0.1012</v>
      </c>
      <c r="E18" s="244">
        <f t="shared" si="1"/>
        <v>0.1017</v>
      </c>
      <c r="F18" s="246"/>
      <c r="G18" s="91"/>
      <c r="H18" s="91"/>
      <c r="I18" s="91"/>
    </row>
    <row r="19" spans="1:12" ht="25.5" x14ac:dyDescent="0.2">
      <c r="A19" s="49" t="s">
        <v>403</v>
      </c>
      <c r="B19" s="101" t="s">
        <v>395</v>
      </c>
      <c r="C19" s="139">
        <f>C15+C17</f>
        <v>898</v>
      </c>
      <c r="D19" s="139">
        <f t="shared" ref="D19:E19" si="2">D15+D17</f>
        <v>974.3</v>
      </c>
      <c r="E19" s="139">
        <f t="shared" si="2"/>
        <v>939.5</v>
      </c>
      <c r="F19" s="234"/>
      <c r="G19" s="210"/>
      <c r="H19" s="210"/>
      <c r="I19" s="210"/>
      <c r="J19" s="86"/>
      <c r="K19" s="86"/>
      <c r="L19" s="86"/>
    </row>
    <row r="20" spans="1:12" x14ac:dyDescent="0.2">
      <c r="A20" s="49" t="s">
        <v>404</v>
      </c>
      <c r="B20" s="176" t="s">
        <v>283</v>
      </c>
      <c r="C20" s="244">
        <f>C19/C10</f>
        <v>0.6754</v>
      </c>
      <c r="D20" s="244">
        <f>D19/D10</f>
        <v>0.6613</v>
      </c>
      <c r="E20" s="244">
        <f>E19/E10</f>
        <v>0.65149999999999997</v>
      </c>
      <c r="F20" s="201"/>
      <c r="G20" s="91"/>
      <c r="H20" s="91"/>
      <c r="I20" s="91"/>
    </row>
    <row r="21" spans="1:12" ht="38.25" x14ac:dyDescent="0.2">
      <c r="A21" s="49" t="s">
        <v>405</v>
      </c>
      <c r="B21" s="101" t="s">
        <v>283</v>
      </c>
      <c r="C21" s="178">
        <f>C19/C31</f>
        <v>0.72099999999999997</v>
      </c>
      <c r="D21" s="178">
        <f>D19/D31</f>
        <v>0.78200000000000003</v>
      </c>
      <c r="E21" s="178">
        <f>E19/E31</f>
        <v>0.754</v>
      </c>
      <c r="F21" s="234"/>
      <c r="G21" s="210"/>
      <c r="H21" s="210"/>
      <c r="I21" s="210"/>
    </row>
    <row r="22" spans="1:12" ht="27" customHeight="1" x14ac:dyDescent="0.2">
      <c r="A22" s="98" t="s">
        <v>406</v>
      </c>
      <c r="B22" s="101" t="s">
        <v>283</v>
      </c>
      <c r="C22" s="179">
        <f>C21</f>
        <v>0.72099999999999997</v>
      </c>
      <c r="D22" s="179">
        <f>D21</f>
        <v>0.78200000000000003</v>
      </c>
      <c r="E22" s="179">
        <f t="shared" ref="E22" si="3">E21</f>
        <v>0.754</v>
      </c>
      <c r="J22" s="215"/>
    </row>
    <row r="23" spans="1:12" x14ac:dyDescent="0.2">
      <c r="A23" s="49" t="s">
        <v>407</v>
      </c>
      <c r="B23" s="176" t="s">
        <v>395</v>
      </c>
      <c r="C23" s="95">
        <f>Свод!E11</f>
        <v>719.6</v>
      </c>
      <c r="D23" s="95">
        <f>Свод!F11</f>
        <v>776.5</v>
      </c>
      <c r="E23" s="95">
        <f>Свод!G11</f>
        <v>745.3</v>
      </c>
      <c r="F23" s="213"/>
      <c r="G23" s="214"/>
      <c r="H23" s="214"/>
      <c r="I23" s="214"/>
    </row>
    <row r="24" spans="1:12" ht="26.25" customHeight="1" x14ac:dyDescent="0.2">
      <c r="A24" s="49" t="s">
        <v>408</v>
      </c>
      <c r="B24" s="101" t="s">
        <v>283</v>
      </c>
      <c r="C24" s="178">
        <f>C23/(C15-C13)</f>
        <v>1</v>
      </c>
      <c r="D24" s="188">
        <f>D23/(D15-D13)</f>
        <v>1</v>
      </c>
      <c r="E24" s="188">
        <f>E23/(E15-E13)</f>
        <v>1</v>
      </c>
      <c r="F24" s="185"/>
      <c r="G24" s="210"/>
      <c r="H24" s="210"/>
      <c r="I24" s="210"/>
    </row>
    <row r="25" spans="1:12" x14ac:dyDescent="0.2">
      <c r="A25" s="49" t="s">
        <v>409</v>
      </c>
      <c r="B25" s="176" t="s">
        <v>395</v>
      </c>
      <c r="C25" s="233"/>
      <c r="D25" s="45"/>
      <c r="E25" s="45"/>
      <c r="F25" s="180"/>
    </row>
    <row r="26" spans="1:12" x14ac:dyDescent="0.2">
      <c r="A26" s="49" t="s">
        <v>410</v>
      </c>
      <c r="B26" s="176" t="s">
        <v>283</v>
      </c>
      <c r="C26" s="233"/>
      <c r="D26" s="45"/>
      <c r="E26" s="45"/>
      <c r="F26" s="180"/>
    </row>
    <row r="27" spans="1:12" x14ac:dyDescent="0.2">
      <c r="A27" s="49" t="s">
        <v>411</v>
      </c>
      <c r="B27" s="176" t="s">
        <v>395</v>
      </c>
      <c r="C27" s="95">
        <f>Свод!K11</f>
        <v>394.4</v>
      </c>
      <c r="D27" s="95">
        <f>Свод!L11</f>
        <v>428.4</v>
      </c>
      <c r="E27" s="95">
        <f>Свод!M11</f>
        <v>412.7</v>
      </c>
      <c r="F27" s="194"/>
    </row>
    <row r="28" spans="1:12" x14ac:dyDescent="0.2">
      <c r="A28" s="50" t="s">
        <v>412</v>
      </c>
      <c r="B28" s="177" t="s">
        <v>283</v>
      </c>
      <c r="C28" s="189">
        <f>C27/C19</f>
        <v>0.43919999999999998</v>
      </c>
      <c r="D28" s="189">
        <f>D27/D19</f>
        <v>0.43969999999999998</v>
      </c>
      <c r="E28" s="189">
        <f>E27/E19</f>
        <v>0.43930000000000002</v>
      </c>
      <c r="F28" s="202"/>
    </row>
    <row r="29" spans="1:12" hidden="1" x14ac:dyDescent="0.2"/>
    <row r="30" spans="1:12" hidden="1" x14ac:dyDescent="0.2">
      <c r="A30" s="190" t="s">
        <v>453</v>
      </c>
      <c r="B30" s="190"/>
      <c r="C30" s="70">
        <v>2060</v>
      </c>
      <c r="D30" s="70">
        <f>C30</f>
        <v>2060</v>
      </c>
      <c r="E30" s="70">
        <f>D30</f>
        <v>2060</v>
      </c>
    </row>
    <row r="31" spans="1:12" hidden="1" x14ac:dyDescent="0.2">
      <c r="A31" s="21" t="s">
        <v>344</v>
      </c>
      <c r="B31" s="21"/>
      <c r="C31" s="204">
        <v>1245.2</v>
      </c>
      <c r="D31" s="123">
        <f>C31</f>
        <v>1245.2</v>
      </c>
      <c r="E31" s="123">
        <f>D31</f>
        <v>1245.2</v>
      </c>
    </row>
    <row r="32" spans="1:12" hidden="1" x14ac:dyDescent="0.2">
      <c r="A32" s="21" t="s">
        <v>468</v>
      </c>
      <c r="B32" s="21"/>
      <c r="C32" s="204">
        <f>68+969.1</f>
        <v>1037.0999999999999</v>
      </c>
      <c r="D32" s="201">
        <f>C32/C30</f>
        <v>0.50339999999999996</v>
      </c>
      <c r="E32" s="111"/>
    </row>
    <row r="33" spans="1:5" hidden="1" x14ac:dyDescent="0.2">
      <c r="A33" s="21" t="s">
        <v>470</v>
      </c>
      <c r="C33" s="234">
        <v>969.1</v>
      </c>
      <c r="D33" s="212">
        <f>C33/C30</f>
        <v>0.47</v>
      </c>
      <c r="E33" s="234"/>
    </row>
    <row r="34" spans="1:5" hidden="1" x14ac:dyDescent="0.2">
      <c r="A34" s="21" t="s">
        <v>469</v>
      </c>
      <c r="C34" s="234">
        <v>208.1</v>
      </c>
      <c r="D34" s="234"/>
      <c r="E34" s="234"/>
    </row>
    <row r="35" spans="1:5" hidden="1" x14ac:dyDescent="0.2">
      <c r="A35" s="21" t="s">
        <v>5</v>
      </c>
      <c r="C35" s="234">
        <v>546.9</v>
      </c>
      <c r="D35" s="234"/>
      <c r="E35" s="234"/>
    </row>
    <row r="36" spans="1:5" hidden="1" x14ac:dyDescent="0.2">
      <c r="C36" s="201">
        <f>C35/C31</f>
        <v>0.43919999999999998</v>
      </c>
      <c r="D36" s="234"/>
      <c r="E36" s="234"/>
    </row>
  </sheetData>
  <mergeCells count="5">
    <mergeCell ref="A8:A9"/>
    <mergeCell ref="C8:E8"/>
    <mergeCell ref="A6:E6"/>
    <mergeCell ref="A5:E5"/>
    <mergeCell ref="B8:B9"/>
  </mergeCells>
  <phoneticPr fontId="28" type="noConversion"/>
  <pageMargins left="0.9448818897637796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zoomScaleSheetLayoutView="96" workbookViewId="0">
      <selection activeCell="A3" sqref="A3"/>
    </sheetView>
  </sheetViews>
  <sheetFormatPr defaultRowHeight="12.75" x14ac:dyDescent="0.2"/>
  <cols>
    <col min="1" max="1" width="16.42578125" style="1" customWidth="1"/>
    <col min="2" max="2" width="16.28515625" style="1" customWidth="1"/>
    <col min="3" max="3" width="16.42578125" style="1" customWidth="1"/>
    <col min="4" max="4" width="18.85546875" style="1" customWidth="1"/>
    <col min="5" max="5" width="23.28515625" style="1" customWidth="1"/>
    <col min="6" max="6" width="20.28515625" style="1" customWidth="1"/>
    <col min="7" max="7" width="29" style="1" customWidth="1"/>
    <col min="8" max="8" width="4.140625" style="1" hidden="1" customWidth="1"/>
    <col min="9" max="9" width="4.5703125" style="1" hidden="1" customWidth="1"/>
    <col min="10" max="11" width="0" style="1" hidden="1" customWidth="1"/>
    <col min="12" max="16384" width="9.140625" style="1"/>
  </cols>
  <sheetData>
    <row r="1" spans="1:9" x14ac:dyDescent="0.2">
      <c r="A1" s="1" t="s">
        <v>364</v>
      </c>
    </row>
    <row r="2" spans="1:9" x14ac:dyDescent="0.2">
      <c r="A2" s="1" t="s">
        <v>486</v>
      </c>
    </row>
    <row r="4" spans="1:9" x14ac:dyDescent="0.2">
      <c r="A4" s="1" t="s">
        <v>365</v>
      </c>
    </row>
    <row r="5" spans="1:9" x14ac:dyDescent="0.2">
      <c r="A5" s="1" t="s">
        <v>366</v>
      </c>
    </row>
    <row r="7" spans="1:9" ht="15" customHeight="1" x14ac:dyDescent="0.2">
      <c r="A7" s="353" t="s">
        <v>356</v>
      </c>
      <c r="B7" s="355" t="s">
        <v>357</v>
      </c>
      <c r="C7" s="356"/>
      <c r="D7" s="356"/>
      <c r="E7" s="356"/>
      <c r="F7" s="356"/>
      <c r="G7" s="357"/>
    </row>
    <row r="8" spans="1:9" s="172" customFormat="1" ht="45" x14ac:dyDescent="0.2">
      <c r="A8" s="354"/>
      <c r="B8" s="174" t="s">
        <v>358</v>
      </c>
      <c r="C8" s="175" t="s">
        <v>359</v>
      </c>
      <c r="D8" s="175" t="s">
        <v>360</v>
      </c>
      <c r="E8" s="175" t="s">
        <v>361</v>
      </c>
      <c r="F8" s="175" t="s">
        <v>362</v>
      </c>
      <c r="G8" s="175" t="s">
        <v>363</v>
      </c>
    </row>
    <row r="9" spans="1:9" s="162" customFormat="1" ht="15" x14ac:dyDescent="0.2">
      <c r="A9" s="163" t="s">
        <v>367</v>
      </c>
      <c r="B9" s="163">
        <v>5793815</v>
      </c>
      <c r="C9" s="163" t="s">
        <v>368</v>
      </c>
      <c r="D9" s="163">
        <v>19401</v>
      </c>
      <c r="E9" s="163">
        <v>4210011</v>
      </c>
      <c r="F9" s="163">
        <v>30002</v>
      </c>
      <c r="G9" s="163">
        <v>34</v>
      </c>
    </row>
    <row r="10" spans="1:9" s="164" customFormat="1" hidden="1" x14ac:dyDescent="0.2">
      <c r="B10" s="164" t="s">
        <v>369</v>
      </c>
      <c r="D10" s="164" t="s">
        <v>369</v>
      </c>
      <c r="F10" s="164" t="s">
        <v>369</v>
      </c>
      <c r="I10" s="1" t="s">
        <v>370</v>
      </c>
    </row>
    <row r="13" spans="1:9" x14ac:dyDescent="0.2">
      <c r="A13" s="1" t="s">
        <v>371</v>
      </c>
    </row>
    <row r="15" spans="1:9" s="166" customFormat="1" ht="25.5" x14ac:dyDescent="0.2">
      <c r="A15" s="358" t="s">
        <v>371</v>
      </c>
      <c r="B15" s="359"/>
      <c r="C15" s="165" t="s">
        <v>372</v>
      </c>
      <c r="D15" s="165" t="s">
        <v>373</v>
      </c>
      <c r="E15" s="165" t="s">
        <v>374</v>
      </c>
      <c r="F15" s="165" t="s">
        <v>391</v>
      </c>
      <c r="G15" s="165" t="s">
        <v>375</v>
      </c>
    </row>
    <row r="16" spans="1:9" s="171" customFormat="1" ht="38.25" customHeight="1" x14ac:dyDescent="0.2">
      <c r="A16" s="167" t="s">
        <v>376</v>
      </c>
      <c r="B16" s="167"/>
      <c r="C16" s="168">
        <v>211</v>
      </c>
      <c r="D16" s="167" t="s">
        <v>378</v>
      </c>
      <c r="E16" s="169" t="s">
        <v>380</v>
      </c>
      <c r="F16" s="168" t="s">
        <v>382</v>
      </c>
      <c r="G16" s="170" t="s">
        <v>383</v>
      </c>
    </row>
    <row r="17" spans="1:7" s="171" customFormat="1" x14ac:dyDescent="0.2">
      <c r="A17" s="167" t="s">
        <v>377</v>
      </c>
      <c r="B17" s="167"/>
      <c r="C17" s="168">
        <v>212</v>
      </c>
      <c r="D17" s="167" t="s">
        <v>379</v>
      </c>
      <c r="E17" s="169" t="s">
        <v>381</v>
      </c>
      <c r="F17" s="168" t="s">
        <v>392</v>
      </c>
      <c r="G17" s="170" t="s">
        <v>384</v>
      </c>
    </row>
  </sheetData>
  <mergeCells count="3">
    <mergeCell ref="A7:A8"/>
    <mergeCell ref="B7:G7"/>
    <mergeCell ref="A15:B15"/>
  </mergeCells>
  <hyperlinks>
    <hyperlink ref="A7" r:id="rId1" display="consultantplus://offline/ref=D12E3ED026AEE1394352B956818EC35D912146EBDDCE7283BA2868A1F90069DE2A73D318699AF2C87FEB34A539u200L"/>
    <hyperlink ref="C8" r:id="rId2" display="consultantplus://offline/ref=D12E3ED026AEE1394352B956818EC35D912146EBDCC77283BA2868A1F90069DE2A73D318699AF2C87FEB34A539u200L"/>
    <hyperlink ref="D8" r:id="rId3" display="consultantplus://offline/ref=D12E3ED026AEE1394352B956818EC35D912148EED2CF7283BA2868A1F90069DE2A73D318699AF2C87FEB34A539u200L"/>
    <hyperlink ref="E8" r:id="rId4" display="consultantplus://offline/ref=D12E3ED026AEE1394352B956818EC35D912144EEDDC37283BA2868A1F90069DE2A73D318699AF2C87FEB34A539u200L"/>
    <hyperlink ref="F8" r:id="rId5" display="consultantplus://offline/ref=D12E3ED026AEE1394352B956818EC35D932649EBDCC77283BA2868A1F90069DE2A73D318699AF2C87FEB34A539u200L"/>
    <hyperlink ref="G8" r:id="rId6" display="consultantplus://offline/ref=D12E3ED026AEE1394352B956818EC35D932249EBD9C57283BA2868A1F90069DE38738B14699CECC976FE62F47C7D58503C55CE71304BE5C3uC0AL"/>
    <hyperlink ref="G16" r:id="rId7"/>
    <hyperlink ref="G17" r:id="rId8"/>
  </hyperlinks>
  <pageMargins left="0.39370078740157483" right="0.39370078740157483" top="0.74803149606299213" bottom="0.74803149606299213" header="0.31496062992125984" footer="0.31496062992125984"/>
  <pageSetup paperSize="9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0"/>
  <sheetViews>
    <sheetView topLeftCell="A6" zoomScaleNormal="100" zoomScaleSheetLayoutView="100" workbookViewId="0">
      <pane xSplit="1" ySplit="4" topLeftCell="B10" activePane="bottomRight" state="frozen"/>
      <selection activeCell="A6" sqref="A6"/>
      <selection pane="topRight" activeCell="B6" sqref="B6"/>
      <selection pane="bottomLeft" activeCell="A10" sqref="A10"/>
      <selection pane="bottomRight" activeCell="B114" sqref="B114"/>
    </sheetView>
  </sheetViews>
  <sheetFormatPr defaultColWidth="0.85546875" defaultRowHeight="12.75" x14ac:dyDescent="0.2"/>
  <cols>
    <col min="1" max="1" width="9.42578125" style="132" customWidth="1"/>
    <col min="2" max="2" width="7.28515625" style="132" customWidth="1"/>
    <col min="3" max="4" width="6.7109375" style="132" customWidth="1"/>
    <col min="5" max="5" width="7.5703125" style="132" customWidth="1"/>
    <col min="6" max="7" width="6.7109375" style="132" customWidth="1"/>
    <col min="8" max="8" width="7.5703125" style="132" customWidth="1"/>
    <col min="9" max="10" width="6.7109375" style="132" customWidth="1"/>
    <col min="11" max="11" width="7.5703125" style="132" customWidth="1"/>
    <col min="12" max="13" width="6.7109375" style="132" customWidth="1"/>
    <col min="14" max="14" width="7.42578125" style="132" customWidth="1"/>
    <col min="15" max="16" width="6.7109375" style="132" customWidth="1"/>
    <col min="17" max="17" width="7.42578125" style="132" customWidth="1"/>
    <col min="18" max="19" width="6.7109375" style="132" customWidth="1"/>
    <col min="20" max="20" width="7.140625" style="132" customWidth="1"/>
    <col min="21" max="22" width="6.7109375" style="132" customWidth="1"/>
    <col min="23" max="23" width="8" style="132" customWidth="1"/>
    <col min="24" max="25" width="6.7109375" style="132" customWidth="1"/>
    <col min="26" max="26" width="8" style="132" customWidth="1"/>
    <col min="27" max="28" width="6.7109375" style="132" customWidth="1"/>
    <col min="29" max="29" width="7.42578125" style="132" customWidth="1"/>
    <col min="30" max="31" width="6.7109375" style="132" customWidth="1"/>
    <col min="32" max="32" width="7.7109375" style="132" customWidth="1"/>
    <col min="33" max="33" width="9.140625" style="132" customWidth="1"/>
    <col min="34" max="34" width="6.7109375" style="132" customWidth="1"/>
    <col min="35" max="35" width="10.85546875" style="132" customWidth="1"/>
    <col min="36" max="37" width="6.7109375" style="132" customWidth="1"/>
    <col min="38" max="46" width="6.7109375" style="135" customWidth="1"/>
    <col min="47" max="47" width="6.7109375" style="135" hidden="1" customWidth="1"/>
    <col min="48" max="48" width="8.140625" style="132" hidden="1" customWidth="1"/>
    <col min="49" max="50" width="7.85546875" style="132" hidden="1" customWidth="1"/>
    <col min="51" max="51" width="10.28515625" style="132" hidden="1" customWidth="1"/>
    <col min="52" max="54" width="6.7109375" style="132" hidden="1" customWidth="1"/>
    <col min="55" max="55" width="6.5703125" style="132" hidden="1" customWidth="1"/>
    <col min="56" max="56" width="6.28515625" style="132" hidden="1" customWidth="1"/>
    <col min="57" max="57" width="4.7109375" style="132" hidden="1" customWidth="1"/>
    <col min="58" max="122" width="4.7109375" style="132" customWidth="1"/>
    <col min="123" max="16384" width="0.85546875" style="132"/>
  </cols>
  <sheetData>
    <row r="1" spans="1:56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5" t="str">
        <f>'Сумма АЧР'!C1</f>
        <v>Приложение №71</v>
      </c>
      <c r="AM1" s="134"/>
      <c r="AN1" s="134"/>
      <c r="AP1" s="134"/>
      <c r="AQ1" s="134"/>
      <c r="AR1" s="134"/>
      <c r="AS1" s="134"/>
      <c r="AT1" s="134"/>
      <c r="AU1" s="134"/>
    </row>
    <row r="2" spans="1:56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5" t="str">
        <f>'Сумма АЧР'!C2</f>
        <v>к приказу Минэнерго России</v>
      </c>
      <c r="AM2" s="134"/>
      <c r="AN2" s="134"/>
      <c r="AO2" s="132"/>
      <c r="AP2" s="134"/>
      <c r="AQ2" s="134"/>
      <c r="AR2" s="134"/>
      <c r="AS2" s="134"/>
      <c r="AT2" s="134"/>
      <c r="AU2" s="134"/>
    </row>
    <row r="3" spans="1:56" ht="12" customHeight="1" x14ac:dyDescent="0.2">
      <c r="AL3" s="135" t="str">
        <f>'Сумма АЧР'!C3</f>
        <v>от 23 июля 2012 г. № 340</v>
      </c>
    </row>
    <row r="4" spans="1:56" x14ac:dyDescent="0.2">
      <c r="A4" s="284" t="s">
        <v>413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284"/>
      <c r="AJ4" s="284"/>
      <c r="AK4" s="284"/>
      <c r="AL4" s="284"/>
      <c r="AM4" s="284"/>
      <c r="AN4" s="284"/>
      <c r="AO4" s="284"/>
      <c r="AP4" s="284"/>
      <c r="AQ4" s="284"/>
      <c r="AR4" s="284"/>
      <c r="AS4" s="284"/>
      <c r="AT4" s="284"/>
      <c r="AU4" s="235"/>
    </row>
    <row r="5" spans="1:56" x14ac:dyDescent="0.2">
      <c r="A5" s="235"/>
      <c r="B5" s="123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</row>
    <row r="6" spans="1:56" ht="15" customHeight="1" x14ac:dyDescent="0.2">
      <c r="A6" s="45"/>
      <c r="B6" s="233" t="str">
        <f>'Сумма АЧР'!C9</f>
        <v>04-00</v>
      </c>
      <c r="C6" s="233" t="str">
        <f>'Сумма АЧР'!D9</f>
        <v>10-00</v>
      </c>
      <c r="D6" s="233" t="str">
        <f>'Сумма АЧР'!E9</f>
        <v>22-00</v>
      </c>
      <c r="E6" s="233" t="str">
        <f>B6</f>
        <v>04-00</v>
      </c>
      <c r="F6" s="233" t="str">
        <f t="shared" ref="F6:G6" si="0">C6</f>
        <v>10-00</v>
      </c>
      <c r="G6" s="233" t="str">
        <f t="shared" si="0"/>
        <v>22-00</v>
      </c>
      <c r="H6" s="233" t="str">
        <f>E6</f>
        <v>04-00</v>
      </c>
      <c r="I6" s="233" t="str">
        <f t="shared" ref="I6:J6" si="1">F6</f>
        <v>10-00</v>
      </c>
      <c r="J6" s="233" t="str">
        <f t="shared" si="1"/>
        <v>22-00</v>
      </c>
      <c r="K6" s="233" t="str">
        <f t="shared" ref="K6" si="2">H6</f>
        <v>04-00</v>
      </c>
      <c r="L6" s="233" t="str">
        <f t="shared" ref="L6" si="3">I6</f>
        <v>10-00</v>
      </c>
      <c r="M6" s="233" t="str">
        <f t="shared" ref="M6" si="4">J6</f>
        <v>22-00</v>
      </c>
      <c r="N6" s="233" t="str">
        <f t="shared" ref="N6" si="5">K6</f>
        <v>04-00</v>
      </c>
      <c r="O6" s="233" t="str">
        <f t="shared" ref="O6" si="6">L6</f>
        <v>10-00</v>
      </c>
      <c r="P6" s="233" t="str">
        <f t="shared" ref="P6" si="7">M6</f>
        <v>22-00</v>
      </c>
      <c r="Q6" s="233" t="str">
        <f t="shared" ref="Q6" si="8">N6</f>
        <v>04-00</v>
      </c>
      <c r="R6" s="233" t="str">
        <f t="shared" ref="R6" si="9">O6</f>
        <v>10-00</v>
      </c>
      <c r="S6" s="233" t="str">
        <f t="shared" ref="S6" si="10">P6</f>
        <v>22-00</v>
      </c>
      <c r="T6" s="233" t="str">
        <f t="shared" ref="T6" si="11">Q6</f>
        <v>04-00</v>
      </c>
      <c r="U6" s="233" t="str">
        <f t="shared" ref="U6" si="12">R6</f>
        <v>10-00</v>
      </c>
      <c r="V6" s="233" t="str">
        <f t="shared" ref="V6" si="13">S6</f>
        <v>22-00</v>
      </c>
      <c r="W6" s="233" t="str">
        <f t="shared" ref="W6" si="14">T6</f>
        <v>04-00</v>
      </c>
      <c r="X6" s="233" t="str">
        <f t="shared" ref="X6" si="15">U6</f>
        <v>10-00</v>
      </c>
      <c r="Y6" s="233" t="str">
        <f t="shared" ref="Y6" si="16">V6</f>
        <v>22-00</v>
      </c>
      <c r="Z6" s="233" t="str">
        <f t="shared" ref="Z6" si="17">W6</f>
        <v>04-00</v>
      </c>
      <c r="AA6" s="233" t="str">
        <f t="shared" ref="AA6" si="18">X6</f>
        <v>10-00</v>
      </c>
      <c r="AB6" s="233" t="str">
        <f t="shared" ref="AB6" si="19">Y6</f>
        <v>22-00</v>
      </c>
      <c r="AC6" s="233" t="str">
        <f t="shared" ref="AC6" si="20">Z6</f>
        <v>04-00</v>
      </c>
      <c r="AD6" s="233" t="str">
        <f t="shared" ref="AD6" si="21">AA6</f>
        <v>10-00</v>
      </c>
      <c r="AE6" s="233" t="str">
        <f t="shared" ref="AE6" si="22">AB6</f>
        <v>22-00</v>
      </c>
      <c r="AF6" s="233" t="str">
        <f t="shared" ref="AF6" si="23">AC6</f>
        <v>04-00</v>
      </c>
      <c r="AG6" s="233" t="str">
        <f t="shared" ref="AG6" si="24">AD6</f>
        <v>10-00</v>
      </c>
      <c r="AH6" s="233" t="str">
        <f t="shared" ref="AH6" si="25">AE6</f>
        <v>22-00</v>
      </c>
      <c r="AI6" s="233" t="str">
        <f t="shared" ref="AI6" si="26">AF6</f>
        <v>04-00</v>
      </c>
      <c r="AJ6" s="233" t="str">
        <f t="shared" ref="AJ6" si="27">AG6</f>
        <v>10-00</v>
      </c>
      <c r="AK6" s="233" t="str">
        <f t="shared" ref="AK6" si="28">AH6</f>
        <v>22-00</v>
      </c>
      <c r="AL6" s="233" t="str">
        <f t="shared" ref="AL6" si="29">AI6</f>
        <v>04-00</v>
      </c>
      <c r="AM6" s="233" t="str">
        <f t="shared" ref="AM6" si="30">AJ6</f>
        <v>10-00</v>
      </c>
      <c r="AN6" s="233" t="str">
        <f t="shared" ref="AN6" si="31">AK6</f>
        <v>22-00</v>
      </c>
      <c r="AO6" s="233" t="str">
        <f t="shared" ref="AO6" si="32">AL6</f>
        <v>04-00</v>
      </c>
      <c r="AP6" s="233" t="str">
        <f t="shared" ref="AP6" si="33">AM6</f>
        <v>10-00</v>
      </c>
      <c r="AQ6" s="233" t="str">
        <f t="shared" ref="AQ6" si="34">AN6</f>
        <v>22-00</v>
      </c>
      <c r="AR6" s="233" t="str">
        <f t="shared" ref="AR6" si="35">AO6</f>
        <v>04-00</v>
      </c>
      <c r="AS6" s="233" t="str">
        <f t="shared" ref="AS6" si="36">AP6</f>
        <v>10-00</v>
      </c>
      <c r="AT6" s="233" t="str">
        <f t="shared" ref="AT6" si="37">AQ6</f>
        <v>22-00</v>
      </c>
      <c r="AU6" s="233"/>
      <c r="AV6" s="233" t="str">
        <f>AR6</f>
        <v>04-00</v>
      </c>
      <c r="AW6" s="233" t="str">
        <f>AS6</f>
        <v>10-00</v>
      </c>
      <c r="AX6" s="240" t="str">
        <f>AT6</f>
        <v>22-00</v>
      </c>
      <c r="AY6" s="94"/>
      <c r="BB6" s="121">
        <f>'Сумма АЧР'!C10</f>
        <v>1329.52</v>
      </c>
      <c r="BC6" s="121">
        <f>'Сумма АЧР'!D10</f>
        <v>1473.38</v>
      </c>
      <c r="BD6" s="121">
        <f>'Сумма АЧР'!E10</f>
        <v>1442.04</v>
      </c>
    </row>
    <row r="7" spans="1:56" ht="15.75" customHeight="1" x14ac:dyDescent="0.2">
      <c r="A7" s="285" t="s">
        <v>138</v>
      </c>
      <c r="B7" s="286" t="s">
        <v>139</v>
      </c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7" t="s">
        <v>140</v>
      </c>
      <c r="AM7" s="288"/>
      <c r="AN7" s="289"/>
      <c r="AO7" s="287" t="s">
        <v>141</v>
      </c>
      <c r="AP7" s="288"/>
      <c r="AQ7" s="289"/>
      <c r="AR7" s="287" t="s">
        <v>389</v>
      </c>
      <c r="AS7" s="288"/>
      <c r="AT7" s="289"/>
      <c r="AU7" s="238"/>
      <c r="AV7" s="280" t="s">
        <v>2</v>
      </c>
      <c r="AW7" s="281"/>
      <c r="AX7" s="281"/>
      <c r="AY7" s="94"/>
      <c r="BA7" s="132" t="s">
        <v>302</v>
      </c>
      <c r="BB7" s="132">
        <f>0.65*BB6</f>
        <v>864.18799999999999</v>
      </c>
      <c r="BC7" s="132">
        <f t="shared" ref="BC7:BD7" si="38">0.65*BC6</f>
        <v>957.697</v>
      </c>
      <c r="BD7" s="132">
        <f t="shared" si="38"/>
        <v>937.32600000000002</v>
      </c>
    </row>
    <row r="8" spans="1:56" ht="14.25" customHeight="1" x14ac:dyDescent="0.2">
      <c r="A8" s="285"/>
      <c r="B8" s="286" t="s">
        <v>173</v>
      </c>
      <c r="C8" s="286"/>
      <c r="D8" s="286"/>
      <c r="E8" s="286"/>
      <c r="F8" s="286"/>
      <c r="G8" s="286"/>
      <c r="H8" s="286" t="s">
        <v>142</v>
      </c>
      <c r="I8" s="286"/>
      <c r="J8" s="286"/>
      <c r="K8" s="286"/>
      <c r="L8" s="286"/>
      <c r="M8" s="286"/>
      <c r="N8" s="286"/>
      <c r="O8" s="286"/>
      <c r="P8" s="286"/>
      <c r="Q8" s="286" t="s">
        <v>143</v>
      </c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 t="s">
        <v>144</v>
      </c>
      <c r="AD8" s="286"/>
      <c r="AE8" s="286"/>
      <c r="AF8" s="286"/>
      <c r="AG8" s="286"/>
      <c r="AH8" s="286"/>
      <c r="AI8" s="286"/>
      <c r="AJ8" s="286"/>
      <c r="AK8" s="286"/>
      <c r="AL8" s="290"/>
      <c r="AM8" s="291"/>
      <c r="AN8" s="292"/>
      <c r="AO8" s="290"/>
      <c r="AP8" s="291"/>
      <c r="AQ8" s="292"/>
      <c r="AR8" s="290"/>
      <c r="AS8" s="291"/>
      <c r="AT8" s="292"/>
      <c r="AU8" s="239"/>
      <c r="AV8" s="282" t="s">
        <v>276</v>
      </c>
      <c r="AW8" s="283"/>
      <c r="AX8" s="283"/>
      <c r="BA8" s="94" t="s">
        <v>490</v>
      </c>
      <c r="BB8" s="132">
        <f>'Сумма АЧР'!G16</f>
        <v>0</v>
      </c>
      <c r="BC8" s="132">
        <f>'Сумма АЧР'!H16</f>
        <v>0</v>
      </c>
      <c r="BD8" s="132">
        <f>'Сумма АЧР'!I16</f>
        <v>0</v>
      </c>
    </row>
    <row r="9" spans="1:56" ht="16.5" customHeight="1" x14ac:dyDescent="0.2">
      <c r="A9" s="285"/>
      <c r="B9" s="286" t="s">
        <v>145</v>
      </c>
      <c r="C9" s="286"/>
      <c r="D9" s="286"/>
      <c r="E9" s="286" t="s">
        <v>146</v>
      </c>
      <c r="F9" s="286"/>
      <c r="G9" s="286"/>
      <c r="H9" s="286" t="s">
        <v>147</v>
      </c>
      <c r="I9" s="286"/>
      <c r="J9" s="286"/>
      <c r="K9" s="286" t="s">
        <v>146</v>
      </c>
      <c r="L9" s="286"/>
      <c r="M9" s="286"/>
      <c r="N9" s="286" t="s">
        <v>148</v>
      </c>
      <c r="O9" s="286"/>
      <c r="P9" s="286"/>
      <c r="Q9" s="286" t="s">
        <v>149</v>
      </c>
      <c r="R9" s="286"/>
      <c r="S9" s="286"/>
      <c r="T9" s="286" t="s">
        <v>150</v>
      </c>
      <c r="U9" s="286"/>
      <c r="V9" s="286"/>
      <c r="W9" s="286" t="s">
        <v>151</v>
      </c>
      <c r="X9" s="286"/>
      <c r="Y9" s="286"/>
      <c r="Z9" s="286" t="s">
        <v>152</v>
      </c>
      <c r="AA9" s="286"/>
      <c r="AB9" s="286"/>
      <c r="AC9" s="286" t="s">
        <v>151</v>
      </c>
      <c r="AD9" s="286"/>
      <c r="AE9" s="286"/>
      <c r="AF9" s="286" t="s">
        <v>152</v>
      </c>
      <c r="AG9" s="286"/>
      <c r="AH9" s="286"/>
      <c r="AI9" s="286" t="s">
        <v>153</v>
      </c>
      <c r="AJ9" s="286"/>
      <c r="AK9" s="286"/>
      <c r="AL9" s="293"/>
      <c r="AM9" s="294"/>
      <c r="AN9" s="295"/>
      <c r="AO9" s="293"/>
      <c r="AP9" s="294"/>
      <c r="AQ9" s="295"/>
      <c r="AR9" s="293"/>
      <c r="AS9" s="294"/>
      <c r="AT9" s="295"/>
      <c r="AU9" s="239"/>
      <c r="AV9" s="159">
        <f>AO32/22</f>
        <v>32.700000000000003</v>
      </c>
      <c r="AW9" s="159">
        <f>AP32/22</f>
        <v>35.299999999999997</v>
      </c>
      <c r="AX9" s="159">
        <f>AQ32/22</f>
        <v>33.9</v>
      </c>
      <c r="AY9" s="160" t="s">
        <v>472</v>
      </c>
      <c r="BA9" s="132" t="s">
        <v>2</v>
      </c>
      <c r="BB9" s="132">
        <f>BB8-'Сумма АЧР'!G14</f>
        <v>0</v>
      </c>
      <c r="BC9" s="132">
        <f>BC8-'Сумма АЧР'!H14</f>
        <v>0</v>
      </c>
      <c r="BD9" s="132">
        <f>BD8-'Сумма АЧР'!I14</f>
        <v>0</v>
      </c>
    </row>
    <row r="10" spans="1:56" ht="15" customHeight="1" x14ac:dyDescent="0.2">
      <c r="A10" s="237" t="s">
        <v>143</v>
      </c>
      <c r="B10" s="93">
        <f>H37+H38+AF37+AF48+AF49</f>
        <v>26.8</v>
      </c>
      <c r="C10" s="93">
        <f t="shared" ref="C10:D10" si="39">I37+I38+AG37+AG48+AG49</f>
        <v>27.7</v>
      </c>
      <c r="D10" s="93">
        <f t="shared" si="39"/>
        <v>27.1</v>
      </c>
      <c r="E10" s="232"/>
      <c r="F10" s="93"/>
      <c r="G10" s="232"/>
      <c r="H10" s="93"/>
      <c r="I10" s="232"/>
      <c r="J10" s="232"/>
      <c r="K10" s="232"/>
      <c r="L10" s="232"/>
      <c r="M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00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93">
        <f>B10+E10+H10+K10+N10+Q10+T10+W10+Z10+AC10+AF10+AI10</f>
        <v>26.8</v>
      </c>
      <c r="AM10" s="93">
        <f t="shared" ref="AM10:AN25" si="40">C10+F10+I10+L10+O10+R10+U10+X10+AA10+AD10+AG10+AJ10</f>
        <v>27.7</v>
      </c>
      <c r="AN10" s="93">
        <f t="shared" si="40"/>
        <v>27.1</v>
      </c>
      <c r="AO10" s="93">
        <f>B37+Z37+Z48</f>
        <v>26.8</v>
      </c>
      <c r="AP10" s="93">
        <f t="shared" ref="AP10:AQ10" si="41">C37+AA37+AA48</f>
        <v>27.7</v>
      </c>
      <c r="AQ10" s="93">
        <f t="shared" si="41"/>
        <v>27.1</v>
      </c>
      <c r="AR10" s="96">
        <f>AL10/AO10</f>
        <v>1</v>
      </c>
      <c r="AS10" s="96">
        <f>AM10/AP10</f>
        <v>1</v>
      </c>
      <c r="AT10" s="96">
        <f>AN10/AQ10</f>
        <v>1</v>
      </c>
      <c r="AU10" s="247"/>
      <c r="AV10" s="191">
        <f>AO10/$AV$9</f>
        <v>0.82</v>
      </c>
      <c r="AW10" s="191">
        <f t="shared" ref="AW10:AW26" si="42">AP10/$AW$9</f>
        <v>0.78</v>
      </c>
      <c r="AX10" s="191">
        <f>AQ10/$AX$9</f>
        <v>0.8</v>
      </c>
      <c r="AY10" s="94"/>
      <c r="BA10" s="132" t="s">
        <v>276</v>
      </c>
      <c r="BB10" s="17">
        <f>BB9/22</f>
        <v>0</v>
      </c>
      <c r="BC10" s="17">
        <f t="shared" ref="BC10:BD10" si="43">BC9/22</f>
        <v>0</v>
      </c>
      <c r="BD10" s="17">
        <f t="shared" si="43"/>
        <v>0</v>
      </c>
    </row>
    <row r="11" spans="1:56" ht="15" customHeight="1" x14ac:dyDescent="0.2">
      <c r="A11" s="237" t="s">
        <v>144</v>
      </c>
      <c r="B11" s="93">
        <f>H39+H40+U37+U38+AF38+AF60</f>
        <v>26.8</v>
      </c>
      <c r="C11" s="93">
        <f t="shared" ref="C11:D11" si="44">I39+I40+V37+V38+AG38+AG60</f>
        <v>26.4</v>
      </c>
      <c r="D11" s="93">
        <f t="shared" si="44"/>
        <v>26.1</v>
      </c>
      <c r="E11" s="161"/>
      <c r="F11" s="95"/>
      <c r="G11" s="95"/>
      <c r="H11" s="93"/>
      <c r="I11" s="93"/>
      <c r="J11" s="93"/>
      <c r="K11" s="95"/>
      <c r="L11" s="95"/>
      <c r="M11" s="95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00"/>
      <c r="AA11" s="232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  <c r="AL11" s="93">
        <f t="shared" ref="AL11:AL31" si="45">B11+E11+H11+K11+N11+Q11+T11+W11+Z11+AC11+AF11+AI11</f>
        <v>26.8</v>
      </c>
      <c r="AM11" s="93">
        <f t="shared" si="40"/>
        <v>26.4</v>
      </c>
      <c r="AN11" s="93">
        <f t="shared" si="40"/>
        <v>26.1</v>
      </c>
      <c r="AO11" s="93">
        <f>B39+N37+Z38+Z60</f>
        <v>26.8</v>
      </c>
      <c r="AP11" s="93">
        <f t="shared" ref="AP11:AQ11" si="46">C39+O37+AA38+AA60</f>
        <v>26.4</v>
      </c>
      <c r="AQ11" s="93">
        <f t="shared" si="46"/>
        <v>26.1</v>
      </c>
      <c r="AR11" s="96">
        <f>AL11/AO11</f>
        <v>1</v>
      </c>
      <c r="AS11" s="96">
        <f t="shared" ref="AS11:AS31" si="47">AM11/AP11</f>
        <v>1</v>
      </c>
      <c r="AT11" s="96">
        <f>AN11/AQ11</f>
        <v>1</v>
      </c>
      <c r="AU11" s="247"/>
      <c r="AV11" s="191">
        <f>AO11/$AV$9</f>
        <v>0.82</v>
      </c>
      <c r="AW11" s="191">
        <f t="shared" si="42"/>
        <v>0.75</v>
      </c>
      <c r="AX11" s="191">
        <f t="shared" ref="AX11:AX22" si="48">AQ11/$AX$9</f>
        <v>0.77</v>
      </c>
      <c r="AY11" s="94"/>
    </row>
    <row r="12" spans="1:56" ht="15" customHeight="1" x14ac:dyDescent="0.2">
      <c r="A12" s="237" t="s">
        <v>154</v>
      </c>
      <c r="B12" s="93">
        <f>U40</f>
        <v>12.7</v>
      </c>
      <c r="C12" s="93">
        <f t="shared" ref="C12:D12" si="49">V40</f>
        <v>13.6</v>
      </c>
      <c r="D12" s="93">
        <f t="shared" si="49"/>
        <v>13.7</v>
      </c>
      <c r="E12" s="45"/>
      <c r="F12" s="95"/>
      <c r="G12" s="95"/>
      <c r="H12" s="93">
        <f>H41+AF39+AF50</f>
        <v>13.1</v>
      </c>
      <c r="I12" s="93">
        <f t="shared" ref="I12:J12" si="50">I41+AG39+AG50</f>
        <v>13.8</v>
      </c>
      <c r="J12" s="93">
        <f t="shared" si="50"/>
        <v>13.5</v>
      </c>
      <c r="K12" s="95"/>
      <c r="L12" s="95"/>
      <c r="M12" s="95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00"/>
      <c r="AA12" s="232"/>
      <c r="AB12" s="232"/>
      <c r="AC12" s="232"/>
      <c r="AD12" s="232"/>
      <c r="AE12" s="232"/>
      <c r="AF12" s="232"/>
      <c r="AG12" s="232"/>
      <c r="AH12" s="232"/>
      <c r="AI12" s="232"/>
      <c r="AJ12" s="232"/>
      <c r="AK12" s="232"/>
      <c r="AL12" s="93">
        <f t="shared" si="45"/>
        <v>25.8</v>
      </c>
      <c r="AM12" s="93">
        <f t="shared" si="40"/>
        <v>27.4</v>
      </c>
      <c r="AN12" s="93">
        <f t="shared" si="40"/>
        <v>27.2</v>
      </c>
      <c r="AO12" s="93">
        <f>B41+N40+Z39+Z50</f>
        <v>25.8</v>
      </c>
      <c r="AP12" s="93">
        <f t="shared" ref="AP12:AQ12" si="51">C41+O40+AA39+AA50</f>
        <v>27.4</v>
      </c>
      <c r="AQ12" s="93">
        <f t="shared" si="51"/>
        <v>27.2</v>
      </c>
      <c r="AR12" s="96">
        <f>AL12/AO12</f>
        <v>1</v>
      </c>
      <c r="AS12" s="96">
        <f t="shared" si="47"/>
        <v>1</v>
      </c>
      <c r="AT12" s="96">
        <f t="shared" ref="AT12:AT31" si="52">AN12/AQ12</f>
        <v>1</v>
      </c>
      <c r="AU12" s="247"/>
      <c r="AV12" s="191">
        <f>AO12/$AV$9</f>
        <v>0.79</v>
      </c>
      <c r="AW12" s="191">
        <f t="shared" si="42"/>
        <v>0.78</v>
      </c>
      <c r="AX12" s="191">
        <f t="shared" si="48"/>
        <v>0.8</v>
      </c>
      <c r="AY12" s="94"/>
    </row>
    <row r="13" spans="1:56" ht="15" customHeight="1" x14ac:dyDescent="0.2">
      <c r="A13" s="237" t="s">
        <v>155</v>
      </c>
      <c r="B13" s="232"/>
      <c r="C13" s="232"/>
      <c r="D13" s="232"/>
      <c r="E13" s="45"/>
      <c r="F13" s="95"/>
      <c r="G13" s="95"/>
      <c r="H13" s="93">
        <f>H42+U41+AF51+AF61</f>
        <v>26.7</v>
      </c>
      <c r="I13" s="93">
        <f t="shared" ref="I13:J13" si="53">I42+V41+AG51+AG61</f>
        <v>26.2</v>
      </c>
      <c r="J13" s="93">
        <f t="shared" si="53"/>
        <v>26.3</v>
      </c>
      <c r="K13" s="93"/>
      <c r="L13" s="95"/>
      <c r="M13" s="95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00"/>
      <c r="AA13" s="232"/>
      <c r="AB13" s="232"/>
      <c r="AC13" s="232"/>
      <c r="AD13" s="232"/>
      <c r="AE13" s="232"/>
      <c r="AF13" s="232"/>
      <c r="AG13" s="232"/>
      <c r="AH13" s="232"/>
      <c r="AI13" s="93"/>
      <c r="AJ13" s="232"/>
      <c r="AK13" s="232"/>
      <c r="AL13" s="93">
        <f>B13+E13+H13+K13+N13+Q13+T13+W13+Z13+AC13+AF13+AI13</f>
        <v>26.7</v>
      </c>
      <c r="AM13" s="93">
        <f t="shared" si="40"/>
        <v>26.2</v>
      </c>
      <c r="AN13" s="93">
        <f t="shared" si="40"/>
        <v>26.3</v>
      </c>
      <c r="AO13" s="93">
        <f>B42+N41+Z51+Z61</f>
        <v>26.7</v>
      </c>
      <c r="AP13" s="93">
        <f t="shared" ref="AP13:AQ13" si="54">C42+O41+AA51+AA61</f>
        <v>26.2</v>
      </c>
      <c r="AQ13" s="93">
        <f t="shared" si="54"/>
        <v>26.3</v>
      </c>
      <c r="AR13" s="96">
        <f>AL13/AO13</f>
        <v>1</v>
      </c>
      <c r="AS13" s="96">
        <f t="shared" si="47"/>
        <v>1</v>
      </c>
      <c r="AT13" s="96">
        <f t="shared" si="52"/>
        <v>1</v>
      </c>
      <c r="AU13" s="247"/>
      <c r="AV13" s="191">
        <f>AO13/$AV$9</f>
        <v>0.82</v>
      </c>
      <c r="AW13" s="191">
        <f t="shared" si="42"/>
        <v>0.74</v>
      </c>
      <c r="AX13" s="191">
        <f t="shared" si="48"/>
        <v>0.78</v>
      </c>
      <c r="AY13" s="94"/>
    </row>
    <row r="14" spans="1:56" ht="15" customHeight="1" x14ac:dyDescent="0.2">
      <c r="A14" s="237" t="s">
        <v>156</v>
      </c>
      <c r="B14" s="232"/>
      <c r="C14" s="232"/>
      <c r="D14" s="232"/>
      <c r="E14" s="45"/>
      <c r="F14" s="93"/>
      <c r="G14" s="93"/>
      <c r="H14" s="93"/>
      <c r="I14" s="232"/>
      <c r="J14" s="232"/>
      <c r="K14" s="93">
        <f>H43+U42</f>
        <v>29.4</v>
      </c>
      <c r="L14" s="93">
        <f t="shared" ref="L14:M14" si="55">I43+V42</f>
        <v>29.4</v>
      </c>
      <c r="M14" s="93">
        <f t="shared" si="55"/>
        <v>29.2</v>
      </c>
      <c r="N14" s="93"/>
      <c r="O14" s="93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00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32"/>
      <c r="AL14" s="93">
        <f t="shared" si="45"/>
        <v>29.4</v>
      </c>
      <c r="AM14" s="93">
        <f t="shared" si="40"/>
        <v>29.4</v>
      </c>
      <c r="AN14" s="93">
        <f t="shared" si="40"/>
        <v>29.2</v>
      </c>
      <c r="AO14" s="93">
        <f>B43+N42</f>
        <v>29.4</v>
      </c>
      <c r="AP14" s="93">
        <f t="shared" ref="AP14:AQ14" si="56">C43+O42</f>
        <v>29.4</v>
      </c>
      <c r="AQ14" s="93">
        <f t="shared" si="56"/>
        <v>29.2</v>
      </c>
      <c r="AR14" s="96">
        <f t="shared" ref="AR14:AR25" si="57">AL14/AO14</f>
        <v>1</v>
      </c>
      <c r="AS14" s="96">
        <f t="shared" si="47"/>
        <v>1</v>
      </c>
      <c r="AT14" s="96">
        <f t="shared" si="52"/>
        <v>1</v>
      </c>
      <c r="AU14" s="247"/>
      <c r="AV14" s="191">
        <f>AO14/$AV$9</f>
        <v>0.9</v>
      </c>
      <c r="AW14" s="191">
        <f t="shared" si="42"/>
        <v>0.83</v>
      </c>
      <c r="AX14" s="191">
        <f t="shared" si="48"/>
        <v>0.86</v>
      </c>
      <c r="AY14" s="94"/>
    </row>
    <row r="15" spans="1:56" ht="15" customHeight="1" x14ac:dyDescent="0.2">
      <c r="A15" s="237" t="s">
        <v>157</v>
      </c>
      <c r="B15" s="93"/>
      <c r="C15" s="232"/>
      <c r="D15" s="232"/>
      <c r="E15" s="45"/>
      <c r="F15" s="93"/>
      <c r="G15" s="93"/>
      <c r="H15" s="93"/>
      <c r="I15" s="232"/>
      <c r="J15" s="232"/>
      <c r="K15" s="93">
        <f>H44+U43+H45</f>
        <v>25.5</v>
      </c>
      <c r="L15" s="93">
        <f t="shared" ref="L15:M15" si="58">I44+V43+I45</f>
        <v>26.9</v>
      </c>
      <c r="M15" s="93">
        <f t="shared" si="58"/>
        <v>25.5</v>
      </c>
      <c r="N15" s="95"/>
      <c r="O15" s="95"/>
      <c r="P15" s="95"/>
      <c r="Q15" s="232"/>
      <c r="R15" s="232"/>
      <c r="S15" s="232"/>
      <c r="T15" s="232"/>
      <c r="U15" s="232"/>
      <c r="V15" s="232"/>
      <c r="W15" s="232"/>
      <c r="X15" s="232"/>
      <c r="Y15" s="232"/>
      <c r="Z15" s="200"/>
      <c r="AA15" s="232"/>
      <c r="AB15" s="232"/>
      <c r="AC15" s="232"/>
      <c r="AD15" s="232"/>
      <c r="AE15" s="232"/>
      <c r="AF15" s="93"/>
      <c r="AG15" s="232"/>
      <c r="AH15" s="232"/>
      <c r="AI15" s="232"/>
      <c r="AJ15" s="232"/>
      <c r="AK15" s="232"/>
      <c r="AL15" s="93">
        <f t="shared" si="45"/>
        <v>25.5</v>
      </c>
      <c r="AM15" s="93">
        <f t="shared" si="40"/>
        <v>26.9</v>
      </c>
      <c r="AN15" s="93">
        <f t="shared" si="40"/>
        <v>25.5</v>
      </c>
      <c r="AO15" s="93">
        <f>B44+N43</f>
        <v>25.5</v>
      </c>
      <c r="AP15" s="93">
        <f t="shared" ref="AP15:AQ15" si="59">C44+O43</f>
        <v>26.9</v>
      </c>
      <c r="AQ15" s="93">
        <f t="shared" si="59"/>
        <v>25.5</v>
      </c>
      <c r="AR15" s="96">
        <f t="shared" si="57"/>
        <v>1</v>
      </c>
      <c r="AS15" s="96">
        <f t="shared" si="47"/>
        <v>1</v>
      </c>
      <c r="AT15" s="96">
        <f t="shared" si="52"/>
        <v>1</v>
      </c>
      <c r="AU15" s="247"/>
      <c r="AV15" s="191">
        <f t="shared" ref="AV15:AV30" si="60">AO15/$AV$9</f>
        <v>0.78</v>
      </c>
      <c r="AW15" s="191">
        <f t="shared" si="42"/>
        <v>0.76</v>
      </c>
      <c r="AX15" s="191">
        <f t="shared" si="48"/>
        <v>0.75</v>
      </c>
      <c r="AY15" s="94"/>
    </row>
    <row r="16" spans="1:56" ht="15" customHeight="1" x14ac:dyDescent="0.2">
      <c r="A16" s="237" t="s">
        <v>158</v>
      </c>
      <c r="B16" s="232"/>
      <c r="C16" s="232"/>
      <c r="D16" s="232"/>
      <c r="E16" s="45"/>
      <c r="F16" s="93"/>
      <c r="G16" s="93"/>
      <c r="H16" s="232"/>
      <c r="I16" s="232"/>
      <c r="J16" s="232"/>
      <c r="K16" s="93"/>
      <c r="L16" s="93"/>
      <c r="M16" s="93"/>
      <c r="N16" s="93">
        <f>H46+U45+H47+AF52</f>
        <v>25.2</v>
      </c>
      <c r="O16" s="93">
        <f t="shared" ref="O16:P16" si="61">I46+V45+I47+AG52</f>
        <v>35.1</v>
      </c>
      <c r="P16" s="93">
        <f t="shared" si="61"/>
        <v>27.9</v>
      </c>
      <c r="Q16" s="93"/>
      <c r="R16" s="93"/>
      <c r="S16" s="93"/>
      <c r="U16" s="93"/>
      <c r="V16" s="93"/>
      <c r="W16" s="93"/>
      <c r="X16" s="93"/>
      <c r="Y16" s="93"/>
      <c r="Z16" s="200"/>
      <c r="AA16" s="232"/>
      <c r="AB16" s="232"/>
      <c r="AC16" s="232"/>
      <c r="AD16" s="232"/>
      <c r="AE16" s="232"/>
      <c r="AF16" s="232"/>
      <c r="AG16" s="232"/>
      <c r="AH16" s="232"/>
      <c r="AI16" s="232"/>
      <c r="AJ16" s="232"/>
      <c r="AK16" s="232"/>
      <c r="AL16" s="93">
        <f t="shared" si="45"/>
        <v>25.2</v>
      </c>
      <c r="AM16" s="93">
        <f t="shared" si="40"/>
        <v>35.1</v>
      </c>
      <c r="AN16" s="93">
        <f t="shared" si="40"/>
        <v>27.9</v>
      </c>
      <c r="AO16" s="93">
        <f>B46+N45+Z52</f>
        <v>25.2</v>
      </c>
      <c r="AP16" s="93">
        <f t="shared" ref="AP16:AQ16" si="62">C46+O45+AA52</f>
        <v>35.1</v>
      </c>
      <c r="AQ16" s="93">
        <f t="shared" si="62"/>
        <v>27.9</v>
      </c>
      <c r="AR16" s="96">
        <f t="shared" si="57"/>
        <v>1</v>
      </c>
      <c r="AS16" s="96">
        <f t="shared" si="47"/>
        <v>1</v>
      </c>
      <c r="AT16" s="96">
        <f t="shared" si="52"/>
        <v>1</v>
      </c>
      <c r="AU16" s="247"/>
      <c r="AV16" s="191">
        <f t="shared" si="60"/>
        <v>0.77</v>
      </c>
      <c r="AW16" s="191">
        <f t="shared" si="42"/>
        <v>0.99</v>
      </c>
      <c r="AX16" s="191">
        <f t="shared" si="48"/>
        <v>0.82</v>
      </c>
      <c r="AY16" s="94"/>
    </row>
    <row r="17" spans="1:56" ht="15" customHeight="1" x14ac:dyDescent="0.2">
      <c r="A17" s="237" t="s">
        <v>159</v>
      </c>
      <c r="B17" s="232"/>
      <c r="C17" s="232"/>
      <c r="D17" s="232"/>
      <c r="E17" s="233"/>
      <c r="F17" s="232"/>
      <c r="G17" s="93"/>
      <c r="H17" s="93"/>
      <c r="I17" s="232"/>
      <c r="J17" s="232"/>
      <c r="K17" s="232"/>
      <c r="L17" s="232"/>
      <c r="M17" s="232"/>
      <c r="N17" s="93">
        <f>H48</f>
        <v>35.799999999999997</v>
      </c>
      <c r="O17" s="93">
        <f t="shared" ref="O17:P17" si="63">I48</f>
        <v>46.8</v>
      </c>
      <c r="P17" s="93">
        <f t="shared" si="63"/>
        <v>41.3</v>
      </c>
      <c r="Q17" s="93"/>
      <c r="R17" s="232"/>
      <c r="S17" s="232"/>
      <c r="T17" s="93"/>
      <c r="U17" s="93"/>
      <c r="V17" s="93"/>
      <c r="W17" s="93"/>
      <c r="X17" s="232"/>
      <c r="Y17" s="232"/>
      <c r="Z17" s="200"/>
      <c r="AA17" s="232"/>
      <c r="AB17" s="232"/>
      <c r="AC17" s="232"/>
      <c r="AD17" s="232"/>
      <c r="AE17" s="232"/>
      <c r="AF17" s="232"/>
      <c r="AG17" s="232"/>
      <c r="AH17" s="232"/>
      <c r="AI17" s="232"/>
      <c r="AJ17" s="232"/>
      <c r="AK17" s="232"/>
      <c r="AL17" s="93">
        <f t="shared" si="45"/>
        <v>35.799999999999997</v>
      </c>
      <c r="AM17" s="93">
        <f t="shared" si="40"/>
        <v>46.8</v>
      </c>
      <c r="AN17" s="93">
        <f t="shared" si="40"/>
        <v>41.3</v>
      </c>
      <c r="AO17" s="93">
        <f>B48</f>
        <v>35.799999999999997</v>
      </c>
      <c r="AP17" s="93">
        <f t="shared" ref="AP17:AQ17" si="64">C48</f>
        <v>46.8</v>
      </c>
      <c r="AQ17" s="93">
        <f t="shared" si="64"/>
        <v>41.3</v>
      </c>
      <c r="AR17" s="96">
        <f t="shared" si="57"/>
        <v>1</v>
      </c>
      <c r="AS17" s="96">
        <f t="shared" si="47"/>
        <v>1</v>
      </c>
      <c r="AT17" s="96">
        <f t="shared" si="52"/>
        <v>1</v>
      </c>
      <c r="AU17" s="247"/>
      <c r="AV17" s="191">
        <f t="shared" si="60"/>
        <v>1.0900000000000001</v>
      </c>
      <c r="AW17" s="191">
        <f t="shared" si="42"/>
        <v>1.33</v>
      </c>
      <c r="AX17" s="191">
        <f t="shared" si="48"/>
        <v>1.22</v>
      </c>
      <c r="AY17" s="94"/>
      <c r="AZ17" s="183"/>
    </row>
    <row r="18" spans="1:56" ht="15" customHeight="1" x14ac:dyDescent="0.2">
      <c r="A18" s="237" t="s">
        <v>160</v>
      </c>
      <c r="B18" s="232"/>
      <c r="C18" s="232"/>
      <c r="D18" s="232"/>
      <c r="E18" s="232"/>
      <c r="F18" s="232"/>
      <c r="G18" s="232"/>
      <c r="H18" s="232"/>
      <c r="I18" s="232"/>
      <c r="J18" s="232"/>
      <c r="K18" s="93"/>
      <c r="L18" s="232"/>
      <c r="M18" s="232"/>
      <c r="N18" s="93">
        <f>H49+H50+U47+U46</f>
        <v>31.9</v>
      </c>
      <c r="O18" s="93">
        <f t="shared" ref="O18:P18" si="65">I49+I50+V47+V46</f>
        <v>33.4</v>
      </c>
      <c r="P18" s="93">
        <f t="shared" si="65"/>
        <v>31.6</v>
      </c>
      <c r="Q18" s="232"/>
      <c r="R18" s="232"/>
      <c r="S18" s="232"/>
      <c r="T18" s="93"/>
      <c r="U18" s="93"/>
      <c r="V18" s="93"/>
      <c r="W18" s="93"/>
      <c r="X18" s="93"/>
      <c r="Y18" s="93"/>
      <c r="Z18" s="200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93">
        <f t="shared" si="45"/>
        <v>31.9</v>
      </c>
      <c r="AM18" s="93">
        <f t="shared" si="40"/>
        <v>33.4</v>
      </c>
      <c r="AN18" s="93">
        <f t="shared" si="40"/>
        <v>31.6</v>
      </c>
      <c r="AO18" s="93">
        <f>B49+N47</f>
        <v>31.9</v>
      </c>
      <c r="AP18" s="93">
        <f t="shared" ref="AP18:AQ18" si="66">C49+O47</f>
        <v>33.4</v>
      </c>
      <c r="AQ18" s="93">
        <f t="shared" si="66"/>
        <v>31.6</v>
      </c>
      <c r="AR18" s="96">
        <f t="shared" si="57"/>
        <v>1</v>
      </c>
      <c r="AS18" s="96">
        <f t="shared" si="47"/>
        <v>1</v>
      </c>
      <c r="AT18" s="96">
        <f t="shared" si="52"/>
        <v>1</v>
      </c>
      <c r="AU18" s="247"/>
      <c r="AV18" s="191">
        <f t="shared" si="60"/>
        <v>0.98</v>
      </c>
      <c r="AW18" s="191">
        <f t="shared" si="42"/>
        <v>0.95</v>
      </c>
      <c r="AX18" s="191">
        <f t="shared" si="48"/>
        <v>0.93</v>
      </c>
      <c r="AY18" s="94"/>
    </row>
    <row r="19" spans="1:56" ht="15" customHeight="1" x14ac:dyDescent="0.2">
      <c r="A19" s="237" t="s">
        <v>161</v>
      </c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93">
        <f>U48+AF40</f>
        <v>14.4</v>
      </c>
      <c r="O19" s="93">
        <f t="shared" ref="O19:P19" si="67">V48+AG40</f>
        <v>16.100000000000001</v>
      </c>
      <c r="P19" s="93">
        <f t="shared" si="67"/>
        <v>14.9</v>
      </c>
      <c r="Q19" s="93">
        <f>H51+AF41</f>
        <v>20.7</v>
      </c>
      <c r="R19" s="93">
        <f t="shared" ref="R19:S19" si="68">I51+AG41</f>
        <v>19.5</v>
      </c>
      <c r="S19" s="93">
        <f t="shared" si="68"/>
        <v>18.600000000000001</v>
      </c>
      <c r="T19" s="93"/>
      <c r="U19" s="93"/>
      <c r="V19" s="93"/>
      <c r="W19" s="95"/>
      <c r="X19" s="95"/>
      <c r="Y19" s="95"/>
      <c r="Z19" s="232"/>
      <c r="AA19" s="232"/>
      <c r="AB19" s="232"/>
      <c r="AC19" s="232"/>
      <c r="AD19" s="232"/>
      <c r="AE19" s="232"/>
      <c r="AF19" s="232"/>
      <c r="AG19" s="232"/>
      <c r="AH19" s="232"/>
      <c r="AI19" s="232"/>
      <c r="AJ19" s="232"/>
      <c r="AK19" s="232"/>
      <c r="AL19" s="93">
        <f t="shared" si="45"/>
        <v>35.1</v>
      </c>
      <c r="AM19" s="93">
        <f t="shared" si="40"/>
        <v>35.6</v>
      </c>
      <c r="AN19" s="93">
        <f t="shared" si="40"/>
        <v>33.5</v>
      </c>
      <c r="AO19" s="93">
        <f>B51+N48+Z40</f>
        <v>35.1</v>
      </c>
      <c r="AP19" s="93">
        <f t="shared" ref="AP19:AQ19" si="69">C51+O48+AA40</f>
        <v>35.6</v>
      </c>
      <c r="AQ19" s="93">
        <f t="shared" si="69"/>
        <v>33.5</v>
      </c>
      <c r="AR19" s="96">
        <f t="shared" si="57"/>
        <v>1</v>
      </c>
      <c r="AS19" s="96">
        <f t="shared" si="47"/>
        <v>1</v>
      </c>
      <c r="AT19" s="96">
        <f t="shared" si="52"/>
        <v>1</v>
      </c>
      <c r="AU19" s="247"/>
      <c r="AV19" s="191">
        <f t="shared" si="60"/>
        <v>1.07</v>
      </c>
      <c r="AW19" s="191">
        <f t="shared" si="42"/>
        <v>1.01</v>
      </c>
      <c r="AX19" s="191">
        <f t="shared" si="48"/>
        <v>0.99</v>
      </c>
      <c r="AY19" s="94"/>
    </row>
    <row r="20" spans="1:56" ht="15" customHeight="1" x14ac:dyDescent="0.2">
      <c r="A20" s="237" t="s">
        <v>162</v>
      </c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93">
        <f>H52+U49+U50</f>
        <v>26.3</v>
      </c>
      <c r="U20" s="93">
        <f t="shared" ref="U20:V20" si="70">I52+V49+V50</f>
        <v>27.6</v>
      </c>
      <c r="V20" s="93">
        <f t="shared" si="70"/>
        <v>28.4</v>
      </c>
      <c r="W20" s="93"/>
      <c r="X20" s="93"/>
      <c r="Y20" s="93"/>
      <c r="Z20" s="200"/>
      <c r="AA20" s="232"/>
      <c r="AB20" s="232"/>
      <c r="AC20" s="232"/>
      <c r="AD20" s="232"/>
      <c r="AE20" s="232"/>
      <c r="AF20" s="232"/>
      <c r="AG20" s="232"/>
      <c r="AH20" s="232"/>
      <c r="AI20" s="232"/>
      <c r="AJ20" s="232"/>
      <c r="AK20" s="232"/>
      <c r="AL20" s="93">
        <f t="shared" si="45"/>
        <v>26.3</v>
      </c>
      <c r="AM20" s="93">
        <f t="shared" si="40"/>
        <v>27.6</v>
      </c>
      <c r="AN20" s="93">
        <f t="shared" si="40"/>
        <v>28.4</v>
      </c>
      <c r="AO20" s="93">
        <f>B52+N49</f>
        <v>26.3</v>
      </c>
      <c r="AP20" s="93">
        <f t="shared" ref="AP20:AQ20" si="71">C52+O49</f>
        <v>27.6</v>
      </c>
      <c r="AQ20" s="93">
        <f t="shared" si="71"/>
        <v>28.4</v>
      </c>
      <c r="AR20" s="96">
        <f t="shared" si="57"/>
        <v>1</v>
      </c>
      <c r="AS20" s="96">
        <f t="shared" si="47"/>
        <v>1</v>
      </c>
      <c r="AT20" s="96">
        <f t="shared" si="52"/>
        <v>1</v>
      </c>
      <c r="AU20" s="247"/>
      <c r="AV20" s="191">
        <f t="shared" si="60"/>
        <v>0.8</v>
      </c>
      <c r="AW20" s="191">
        <f t="shared" si="42"/>
        <v>0.78</v>
      </c>
      <c r="AX20" s="191">
        <f>AQ20/$AX$9</f>
        <v>0.84</v>
      </c>
      <c r="AY20" s="94" t="s">
        <v>491</v>
      </c>
      <c r="BB20" s="226" t="e">
        <f>AO20/BB10</f>
        <v>#DIV/0!</v>
      </c>
      <c r="BC20" s="226" t="e">
        <f t="shared" ref="BC20:BD20" si="72">AP20/BC10</f>
        <v>#DIV/0!</v>
      </c>
      <c r="BD20" s="226" t="e">
        <f t="shared" si="72"/>
        <v>#DIV/0!</v>
      </c>
    </row>
    <row r="21" spans="1:56" ht="15" customHeight="1" x14ac:dyDescent="0.2">
      <c r="A21" s="237" t="s">
        <v>163</v>
      </c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93">
        <f>U51</f>
        <v>43.2</v>
      </c>
      <c r="U21" s="93">
        <f t="shared" ref="U21:V21" si="73">V51</f>
        <v>43.8</v>
      </c>
      <c r="V21" s="93">
        <f t="shared" si="73"/>
        <v>43.2</v>
      </c>
      <c r="W21" s="93"/>
      <c r="X21" s="93"/>
      <c r="Y21" s="93"/>
      <c r="Z21" s="200"/>
      <c r="AA21" s="232"/>
      <c r="AB21" s="232"/>
      <c r="AC21" s="93"/>
      <c r="AD21" s="93"/>
      <c r="AE21" s="93"/>
      <c r="AF21" s="232"/>
      <c r="AG21" s="232"/>
      <c r="AH21" s="232"/>
      <c r="AI21" s="232"/>
      <c r="AJ21" s="232"/>
      <c r="AK21" s="232"/>
      <c r="AL21" s="93">
        <f t="shared" si="45"/>
        <v>43.2</v>
      </c>
      <c r="AM21" s="93">
        <f t="shared" si="40"/>
        <v>43.8</v>
      </c>
      <c r="AN21" s="93">
        <f t="shared" si="40"/>
        <v>43.2</v>
      </c>
      <c r="AO21" s="93">
        <f>N51</f>
        <v>43.2</v>
      </c>
      <c r="AP21" s="93">
        <f t="shared" ref="AP21:AQ21" si="74">O51</f>
        <v>43.8</v>
      </c>
      <c r="AQ21" s="93">
        <f t="shared" si="74"/>
        <v>43.2</v>
      </c>
      <c r="AR21" s="96">
        <f t="shared" si="57"/>
        <v>1</v>
      </c>
      <c r="AS21" s="96">
        <f t="shared" si="47"/>
        <v>1</v>
      </c>
      <c r="AT21" s="96">
        <f t="shared" si="52"/>
        <v>1</v>
      </c>
      <c r="AU21" s="247"/>
      <c r="AV21" s="191">
        <f t="shared" si="60"/>
        <v>1.32</v>
      </c>
      <c r="AW21" s="191">
        <f t="shared" si="42"/>
        <v>1.24</v>
      </c>
      <c r="AX21" s="191">
        <f t="shared" si="48"/>
        <v>1.27</v>
      </c>
      <c r="AY21" s="94" t="s">
        <v>471</v>
      </c>
      <c r="AZ21" s="183"/>
      <c r="BB21" s="226" t="e">
        <f>AO21/BB10</f>
        <v>#DIV/0!</v>
      </c>
      <c r="BC21" s="226" t="e">
        <f t="shared" ref="BC21:BD21" si="75">AP21/BC10</f>
        <v>#DIV/0!</v>
      </c>
      <c r="BD21" s="226" t="e">
        <f t="shared" si="75"/>
        <v>#DIV/0!</v>
      </c>
    </row>
    <row r="22" spans="1:56" ht="15" customHeight="1" x14ac:dyDescent="0.2">
      <c r="A22" s="237" t="s">
        <v>164</v>
      </c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93"/>
      <c r="U22" s="232"/>
      <c r="V22" s="232"/>
      <c r="W22" s="93">
        <f>U52</f>
        <v>40.200000000000003</v>
      </c>
      <c r="X22" s="93">
        <f t="shared" ref="X22:Y22" si="76">V52</f>
        <v>40.700000000000003</v>
      </c>
      <c r="Y22" s="93">
        <f t="shared" si="76"/>
        <v>40.799999999999997</v>
      </c>
      <c r="Z22" s="200"/>
      <c r="AA22" s="232"/>
      <c r="AB22" s="232"/>
      <c r="AC22" s="93"/>
      <c r="AD22" s="93"/>
      <c r="AE22" s="93"/>
      <c r="AG22" s="93"/>
      <c r="AH22" s="93"/>
      <c r="AI22" s="232"/>
      <c r="AJ22" s="232"/>
      <c r="AK22" s="232"/>
      <c r="AL22" s="93">
        <f t="shared" si="45"/>
        <v>40.200000000000003</v>
      </c>
      <c r="AM22" s="93">
        <f t="shared" si="40"/>
        <v>40.700000000000003</v>
      </c>
      <c r="AN22" s="93">
        <f t="shared" si="40"/>
        <v>40.799999999999997</v>
      </c>
      <c r="AO22" s="93">
        <f>N52</f>
        <v>40.200000000000003</v>
      </c>
      <c r="AP22" s="93">
        <f t="shared" ref="AP22:AQ22" si="77">O52</f>
        <v>40.700000000000003</v>
      </c>
      <c r="AQ22" s="93">
        <f t="shared" si="77"/>
        <v>40.799999999999997</v>
      </c>
      <c r="AR22" s="96">
        <f t="shared" si="57"/>
        <v>1</v>
      </c>
      <c r="AS22" s="96">
        <f t="shared" si="47"/>
        <v>1</v>
      </c>
      <c r="AT22" s="96">
        <f t="shared" si="52"/>
        <v>1</v>
      </c>
      <c r="AU22" s="247"/>
      <c r="AV22" s="191">
        <f t="shared" si="60"/>
        <v>1.23</v>
      </c>
      <c r="AW22" s="191">
        <f t="shared" si="42"/>
        <v>1.1499999999999999</v>
      </c>
      <c r="AX22" s="191">
        <f t="shared" si="48"/>
        <v>1.2</v>
      </c>
      <c r="AY22" s="94" t="s">
        <v>471</v>
      </c>
      <c r="AZ22" s="183"/>
      <c r="BB22" s="226" t="e">
        <f>AO22/BB10</f>
        <v>#DIV/0!</v>
      </c>
      <c r="BC22" s="226" t="e">
        <f>AP22/BC10</f>
        <v>#DIV/0!</v>
      </c>
      <c r="BD22" s="226" t="e">
        <f>AQ22/BD10</f>
        <v>#DIV/0!</v>
      </c>
    </row>
    <row r="23" spans="1:56" ht="15" customHeight="1" x14ac:dyDescent="0.2">
      <c r="A23" s="237" t="s">
        <v>165</v>
      </c>
      <c r="B23" s="93"/>
      <c r="C23" s="232"/>
      <c r="D23" s="232"/>
      <c r="E23" s="232"/>
      <c r="F23" s="232"/>
      <c r="G23" s="232"/>
      <c r="H23" s="232"/>
      <c r="I23" s="232"/>
      <c r="J23" s="232"/>
      <c r="K23" s="93"/>
      <c r="L23" s="232"/>
      <c r="M23" s="232"/>
      <c r="N23" s="232"/>
      <c r="O23" s="232"/>
      <c r="P23" s="232"/>
      <c r="Q23" s="93"/>
      <c r="R23" s="232"/>
      <c r="S23" s="232"/>
      <c r="T23" s="93"/>
      <c r="U23" s="232"/>
      <c r="V23" s="232"/>
      <c r="W23" s="93">
        <f>H53+H54+U53</f>
        <v>31.1</v>
      </c>
      <c r="X23" s="93">
        <f t="shared" ref="X23:Y23" si="78">I53+I54+V53</f>
        <v>37.299999999999997</v>
      </c>
      <c r="Y23" s="93">
        <f t="shared" si="78"/>
        <v>34.9</v>
      </c>
      <c r="Z23" s="200"/>
      <c r="AA23" s="232"/>
      <c r="AB23" s="232"/>
      <c r="AC23" s="232"/>
      <c r="AD23" s="232"/>
      <c r="AE23" s="232"/>
      <c r="AF23" s="93"/>
      <c r="AG23" s="93"/>
      <c r="AH23" s="93"/>
      <c r="AI23" s="93"/>
      <c r="AJ23" s="232"/>
      <c r="AK23" s="232"/>
      <c r="AL23" s="93">
        <f t="shared" si="45"/>
        <v>31.1</v>
      </c>
      <c r="AM23" s="93">
        <f t="shared" si="40"/>
        <v>37.299999999999997</v>
      </c>
      <c r="AN23" s="93">
        <f t="shared" si="40"/>
        <v>34.9</v>
      </c>
      <c r="AO23" s="93">
        <f>B53+N53</f>
        <v>31.1</v>
      </c>
      <c r="AP23" s="93">
        <f t="shared" ref="AP23:AQ23" si="79">C53+O53</f>
        <v>37.299999999999997</v>
      </c>
      <c r="AQ23" s="93">
        <f t="shared" si="79"/>
        <v>34.9</v>
      </c>
      <c r="AR23" s="96">
        <f t="shared" si="57"/>
        <v>1</v>
      </c>
      <c r="AS23" s="96">
        <f t="shared" si="47"/>
        <v>1</v>
      </c>
      <c r="AT23" s="96">
        <f t="shared" si="52"/>
        <v>1</v>
      </c>
      <c r="AU23" s="247"/>
      <c r="AV23" s="191">
        <f t="shared" si="60"/>
        <v>0.95</v>
      </c>
      <c r="AW23" s="191">
        <f t="shared" si="42"/>
        <v>1.06</v>
      </c>
      <c r="AX23" s="191">
        <f t="shared" ref="AX23:AX24" si="80">AQ23/$AX$9</f>
        <v>1.03</v>
      </c>
      <c r="AY23" s="94"/>
      <c r="BB23" s="226"/>
      <c r="BC23" s="226"/>
      <c r="BD23" s="226"/>
    </row>
    <row r="24" spans="1:56" ht="15" customHeight="1" x14ac:dyDescent="0.2">
      <c r="A24" s="237" t="s">
        <v>166</v>
      </c>
      <c r="B24" s="232"/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93">
        <f>U54+U55+AF53</f>
        <v>39.299999999999997</v>
      </c>
      <c r="X24" s="93">
        <f t="shared" ref="X24:Y24" si="81">V54+V55+AG53</f>
        <v>42.8</v>
      </c>
      <c r="Y24" s="93">
        <f t="shared" si="81"/>
        <v>38.4</v>
      </c>
      <c r="Z24" s="200"/>
      <c r="AA24" s="232"/>
      <c r="AB24" s="232"/>
      <c r="AC24" s="93"/>
      <c r="AD24" s="232"/>
      <c r="AE24" s="232"/>
      <c r="AF24" s="93"/>
      <c r="AG24" s="93"/>
      <c r="AH24" s="93"/>
      <c r="AJ24" s="93"/>
      <c r="AK24" s="93"/>
      <c r="AL24" s="93">
        <f t="shared" si="45"/>
        <v>39.299999999999997</v>
      </c>
      <c r="AM24" s="93">
        <f t="shared" si="40"/>
        <v>42.8</v>
      </c>
      <c r="AN24" s="93">
        <f t="shared" si="40"/>
        <v>38.4</v>
      </c>
      <c r="AO24" s="93">
        <f>N54+Z53</f>
        <v>39.299999999999997</v>
      </c>
      <c r="AP24" s="93">
        <f t="shared" ref="AP24:AQ24" si="82">O54+AA53</f>
        <v>42.8</v>
      </c>
      <c r="AQ24" s="93">
        <f t="shared" si="82"/>
        <v>38.4</v>
      </c>
      <c r="AR24" s="96">
        <f t="shared" si="57"/>
        <v>1</v>
      </c>
      <c r="AS24" s="96">
        <f t="shared" si="47"/>
        <v>1</v>
      </c>
      <c r="AT24" s="96">
        <f t="shared" si="52"/>
        <v>1</v>
      </c>
      <c r="AU24" s="247"/>
      <c r="AV24" s="191">
        <f t="shared" si="60"/>
        <v>1.2</v>
      </c>
      <c r="AW24" s="191">
        <f t="shared" si="42"/>
        <v>1.21</v>
      </c>
      <c r="AX24" s="191">
        <f t="shared" si="80"/>
        <v>1.1299999999999999</v>
      </c>
      <c r="AY24" s="94" t="s">
        <v>474</v>
      </c>
      <c r="BB24" s="226" t="e">
        <f>AO24/BB10</f>
        <v>#DIV/0!</v>
      </c>
      <c r="BC24" s="226" t="e">
        <f t="shared" ref="BC24:BD24" si="83">AP24/BC10</f>
        <v>#DIV/0!</v>
      </c>
      <c r="BD24" s="226" t="e">
        <f t="shared" si="83"/>
        <v>#DIV/0!</v>
      </c>
    </row>
    <row r="25" spans="1:56" ht="15" customHeight="1" x14ac:dyDescent="0.2">
      <c r="A25" s="237" t="s">
        <v>167</v>
      </c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93">
        <f>U56</f>
        <v>22.1</v>
      </c>
      <c r="X25" s="93">
        <f t="shared" ref="X25:Y25" si="84">V56</f>
        <v>27.6</v>
      </c>
      <c r="Y25" s="93">
        <f t="shared" si="84"/>
        <v>28.5</v>
      </c>
      <c r="Z25" s="200"/>
      <c r="AA25" s="232"/>
      <c r="AB25" s="232"/>
      <c r="AC25" s="93">
        <f>H55</f>
        <v>7.9</v>
      </c>
      <c r="AD25" s="93">
        <f t="shared" ref="AD25:AE25" si="85">I55</f>
        <v>10.8</v>
      </c>
      <c r="AE25" s="93">
        <f t="shared" si="85"/>
        <v>9.5</v>
      </c>
      <c r="AF25" s="93"/>
      <c r="AG25" s="232"/>
      <c r="AH25" s="232"/>
      <c r="AI25" s="93"/>
      <c r="AJ25" s="93"/>
      <c r="AK25" s="93"/>
      <c r="AL25" s="93">
        <f t="shared" si="45"/>
        <v>30</v>
      </c>
      <c r="AM25" s="93">
        <f t="shared" si="40"/>
        <v>38.4</v>
      </c>
      <c r="AN25" s="93">
        <f t="shared" si="40"/>
        <v>38</v>
      </c>
      <c r="AO25" s="93">
        <f>B55+N56</f>
        <v>30</v>
      </c>
      <c r="AP25" s="93">
        <f t="shared" ref="AP25:AQ25" si="86">C55+O56</f>
        <v>38.4</v>
      </c>
      <c r="AQ25" s="93">
        <f t="shared" si="86"/>
        <v>38</v>
      </c>
      <c r="AR25" s="96">
        <f t="shared" si="57"/>
        <v>1</v>
      </c>
      <c r="AS25" s="96">
        <f t="shared" si="47"/>
        <v>1</v>
      </c>
      <c r="AT25" s="96">
        <f t="shared" si="52"/>
        <v>1</v>
      </c>
      <c r="AU25" s="247"/>
      <c r="AV25" s="191">
        <f t="shared" si="60"/>
        <v>0.92</v>
      </c>
      <c r="AW25" s="191">
        <f t="shared" si="42"/>
        <v>1.0900000000000001</v>
      </c>
      <c r="AX25" s="191">
        <f>AQ25/$AX$9</f>
        <v>1.1200000000000001</v>
      </c>
      <c r="AY25" s="94"/>
      <c r="BB25" s="226"/>
      <c r="BC25" s="226"/>
      <c r="BD25" s="226"/>
    </row>
    <row r="26" spans="1:56" ht="15" customHeight="1" x14ac:dyDescent="0.2">
      <c r="A26" s="237" t="s">
        <v>208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00"/>
      <c r="AA26" s="232"/>
      <c r="AB26" s="232"/>
      <c r="AC26" s="93">
        <f>U57</f>
        <v>34.1</v>
      </c>
      <c r="AD26" s="93">
        <f t="shared" ref="AD26:AE26" si="87">V57</f>
        <v>35.5</v>
      </c>
      <c r="AE26" s="93">
        <f t="shared" si="87"/>
        <v>30.3</v>
      </c>
      <c r="AF26" s="93"/>
      <c r="AG26" s="93"/>
      <c r="AH26" s="93"/>
      <c r="AI26" s="93"/>
      <c r="AJ26" s="93"/>
      <c r="AK26" s="93"/>
      <c r="AL26" s="93">
        <f t="shared" si="45"/>
        <v>34.1</v>
      </c>
      <c r="AM26" s="93">
        <f t="shared" ref="AM26:AM31" si="88">C26+F26+I26+L26+O26+R26+U26+X26+AA26+AD26+AG26+AJ26</f>
        <v>35.5</v>
      </c>
      <c r="AN26" s="93">
        <f t="shared" ref="AN26:AN31" si="89">D26+G26+J26+M26+P26+S26+V26+Y26+AB26+AE26+AH26+AK26</f>
        <v>30.3</v>
      </c>
      <c r="AO26" s="93">
        <f>N57</f>
        <v>34.1</v>
      </c>
      <c r="AP26" s="93">
        <f t="shared" ref="AP26:AQ26" si="90">O57</f>
        <v>35.5</v>
      </c>
      <c r="AQ26" s="93">
        <f t="shared" si="90"/>
        <v>30.3</v>
      </c>
      <c r="AR26" s="96">
        <f>AL26/AO26</f>
        <v>1</v>
      </c>
      <c r="AS26" s="96">
        <f t="shared" si="47"/>
        <v>1</v>
      </c>
      <c r="AT26" s="96">
        <f t="shared" si="52"/>
        <v>1</v>
      </c>
      <c r="AU26" s="247"/>
      <c r="AV26" s="191">
        <f t="shared" si="60"/>
        <v>1.04</v>
      </c>
      <c r="AW26" s="191">
        <f t="shared" si="42"/>
        <v>1.01</v>
      </c>
      <c r="AX26" s="191">
        <f>AQ26/$AX$9</f>
        <v>0.89</v>
      </c>
      <c r="AY26" s="94" t="s">
        <v>475</v>
      </c>
      <c r="BB26" s="226" t="e">
        <f>AO26/BB10</f>
        <v>#DIV/0!</v>
      </c>
      <c r="BC26" s="226" t="e">
        <f t="shared" ref="BC26:BD26" si="91">AP26/BC10</f>
        <v>#DIV/0!</v>
      </c>
      <c r="BD26" s="226" t="e">
        <f t="shared" si="91"/>
        <v>#DIV/0!</v>
      </c>
    </row>
    <row r="27" spans="1:56" ht="15" customHeight="1" x14ac:dyDescent="0.2">
      <c r="A27" s="237" t="s">
        <v>455</v>
      </c>
      <c r="B27" s="232"/>
      <c r="C27" s="232"/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00"/>
      <c r="AA27" s="232"/>
      <c r="AB27" s="232"/>
      <c r="AC27" s="232"/>
      <c r="AD27" s="232"/>
      <c r="AE27" s="232"/>
      <c r="AF27" s="93">
        <f>U58</f>
        <v>53.9</v>
      </c>
      <c r="AG27" s="93">
        <f t="shared" ref="AG27:AH27" si="92">V58</f>
        <v>48.4</v>
      </c>
      <c r="AH27" s="93">
        <f t="shared" si="92"/>
        <v>42.6</v>
      </c>
      <c r="AI27" s="93"/>
      <c r="AJ27" s="93"/>
      <c r="AK27" s="93"/>
      <c r="AL27" s="93">
        <f t="shared" si="45"/>
        <v>53.9</v>
      </c>
      <c r="AM27" s="93">
        <f t="shared" si="88"/>
        <v>48.4</v>
      </c>
      <c r="AN27" s="93">
        <f t="shared" si="89"/>
        <v>42.6</v>
      </c>
      <c r="AO27" s="93">
        <f>N58</f>
        <v>53.9</v>
      </c>
      <c r="AP27" s="93">
        <f t="shared" ref="AP27:AQ27" si="93">O58</f>
        <v>48.4</v>
      </c>
      <c r="AQ27" s="93">
        <f t="shared" si="93"/>
        <v>42.6</v>
      </c>
      <c r="AR27" s="96">
        <f t="shared" ref="AR27:AR31" si="94">AL27/AO27</f>
        <v>1</v>
      </c>
      <c r="AS27" s="96">
        <f t="shared" si="47"/>
        <v>1</v>
      </c>
      <c r="AT27" s="96">
        <f t="shared" si="52"/>
        <v>1</v>
      </c>
      <c r="AU27" s="247"/>
      <c r="AV27" s="191">
        <f>AO27/$AV$9</f>
        <v>1.65</v>
      </c>
      <c r="AW27" s="191">
        <f t="shared" ref="AW27:AW30" si="95">AP27/$AW$9</f>
        <v>1.37</v>
      </c>
      <c r="AX27" s="191">
        <f t="shared" ref="AX27:AX30" si="96">AQ27/$AX$9</f>
        <v>1.26</v>
      </c>
      <c r="AY27" s="94" t="s">
        <v>471</v>
      </c>
      <c r="BB27" s="226" t="e">
        <f>AO27/BB10</f>
        <v>#DIV/0!</v>
      </c>
      <c r="BC27" s="226" t="e">
        <f t="shared" ref="BC27:BD27" si="97">AP27/BC10</f>
        <v>#DIV/0!</v>
      </c>
      <c r="BD27" s="226" t="e">
        <f t="shared" si="97"/>
        <v>#DIV/0!</v>
      </c>
    </row>
    <row r="28" spans="1:56" ht="15" customHeight="1" x14ac:dyDescent="0.2">
      <c r="A28" s="237" t="s">
        <v>456</v>
      </c>
      <c r="B28" s="232"/>
      <c r="C28" s="232"/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00"/>
      <c r="AA28" s="232"/>
      <c r="AB28" s="232"/>
      <c r="AC28" s="232"/>
      <c r="AD28" s="232"/>
      <c r="AE28" s="232"/>
      <c r="AF28" s="93">
        <f>H56+U59</f>
        <v>39.1</v>
      </c>
      <c r="AG28" s="93">
        <f t="shared" ref="AG28:AH28" si="98">I56+V59</f>
        <v>43.9</v>
      </c>
      <c r="AH28" s="93">
        <f t="shared" si="98"/>
        <v>51.3</v>
      </c>
      <c r="AI28" s="93"/>
      <c r="AJ28" s="93"/>
      <c r="AK28" s="93"/>
      <c r="AL28" s="93">
        <f t="shared" si="45"/>
        <v>39.1</v>
      </c>
      <c r="AM28" s="93">
        <f t="shared" si="88"/>
        <v>43.9</v>
      </c>
      <c r="AN28" s="93">
        <f t="shared" si="89"/>
        <v>51.3</v>
      </c>
      <c r="AO28" s="93">
        <f>B56+N59</f>
        <v>39.1</v>
      </c>
      <c r="AP28" s="93">
        <f t="shared" ref="AP28:AQ28" si="99">C56+O59</f>
        <v>43.9</v>
      </c>
      <c r="AQ28" s="93">
        <f t="shared" si="99"/>
        <v>51.3</v>
      </c>
      <c r="AR28" s="96">
        <f t="shared" si="94"/>
        <v>1</v>
      </c>
      <c r="AS28" s="96">
        <f t="shared" si="47"/>
        <v>1</v>
      </c>
      <c r="AT28" s="96">
        <f t="shared" si="52"/>
        <v>1</v>
      </c>
      <c r="AU28" s="247"/>
      <c r="AV28" s="191">
        <f t="shared" si="60"/>
        <v>1.2</v>
      </c>
      <c r="AW28" s="191">
        <f t="shared" si="95"/>
        <v>1.24</v>
      </c>
      <c r="AX28" s="191">
        <f t="shared" si="96"/>
        <v>1.51</v>
      </c>
      <c r="AY28" s="94" t="s">
        <v>476</v>
      </c>
      <c r="BB28" s="226" t="e">
        <f>AO28/BB10</f>
        <v>#DIV/0!</v>
      </c>
      <c r="BC28" s="226" t="e">
        <f t="shared" ref="BC28:BD28" si="100">AP28/BC10</f>
        <v>#DIV/0!</v>
      </c>
      <c r="BD28" s="226" t="e">
        <f t="shared" si="100"/>
        <v>#DIV/0!</v>
      </c>
    </row>
    <row r="29" spans="1:56" ht="15" customHeight="1" x14ac:dyDescent="0.2">
      <c r="A29" s="237" t="s">
        <v>457</v>
      </c>
      <c r="B29" s="232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00"/>
      <c r="AA29" s="232"/>
      <c r="AB29" s="232"/>
      <c r="AC29" s="232"/>
      <c r="AD29" s="232"/>
      <c r="AE29" s="232"/>
      <c r="AF29" s="93"/>
      <c r="AG29" s="93"/>
      <c r="AH29" s="93"/>
      <c r="AI29" s="93">
        <f>H57+H58+U60</f>
        <v>29.4</v>
      </c>
      <c r="AJ29" s="93">
        <f t="shared" ref="AJ29:AK29" si="101">I57+I58+V60</f>
        <v>31.5</v>
      </c>
      <c r="AK29" s="93">
        <f t="shared" si="101"/>
        <v>31.6</v>
      </c>
      <c r="AL29" s="93">
        <f t="shared" si="45"/>
        <v>29.4</v>
      </c>
      <c r="AM29" s="93">
        <f t="shared" si="88"/>
        <v>31.5</v>
      </c>
      <c r="AN29" s="93">
        <f t="shared" si="89"/>
        <v>31.6</v>
      </c>
      <c r="AO29" s="93">
        <f>B57+N60</f>
        <v>29.4</v>
      </c>
      <c r="AP29" s="93">
        <f t="shared" ref="AP29:AQ29" si="102">C57+O60</f>
        <v>31.5</v>
      </c>
      <c r="AQ29" s="93">
        <f t="shared" si="102"/>
        <v>31.6</v>
      </c>
      <c r="AR29" s="96">
        <f t="shared" si="94"/>
        <v>1</v>
      </c>
      <c r="AS29" s="96">
        <f t="shared" si="47"/>
        <v>1</v>
      </c>
      <c r="AT29" s="96">
        <f t="shared" si="52"/>
        <v>1</v>
      </c>
      <c r="AU29" s="247"/>
      <c r="AV29" s="191">
        <f t="shared" si="60"/>
        <v>0.9</v>
      </c>
      <c r="AW29" s="191">
        <f t="shared" si="95"/>
        <v>0.89</v>
      </c>
      <c r="AX29" s="191">
        <f t="shared" si="96"/>
        <v>0.93</v>
      </c>
      <c r="AY29" s="94" t="s">
        <v>492</v>
      </c>
      <c r="BB29" s="226" t="e">
        <f>AO29/BB10</f>
        <v>#DIV/0!</v>
      </c>
      <c r="BC29" s="226" t="e">
        <f t="shared" ref="BC29:BD29" si="103">AP29/BC10</f>
        <v>#DIV/0!</v>
      </c>
      <c r="BD29" s="226" t="e">
        <f t="shared" si="103"/>
        <v>#DIV/0!</v>
      </c>
    </row>
    <row r="30" spans="1:56" ht="15" customHeight="1" x14ac:dyDescent="0.2">
      <c r="A30" s="237" t="s">
        <v>458</v>
      </c>
      <c r="B30" s="232"/>
      <c r="C30" s="232"/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00"/>
      <c r="AA30" s="232"/>
      <c r="AB30" s="232"/>
      <c r="AC30" s="232"/>
      <c r="AD30" s="232"/>
      <c r="AE30" s="232"/>
      <c r="AF30" s="93"/>
      <c r="AG30" s="93"/>
      <c r="AH30" s="93"/>
      <c r="AI30" s="93">
        <f>U61+U62</f>
        <v>28.7</v>
      </c>
      <c r="AJ30" s="93">
        <f t="shared" ref="AJ30:AK30" si="104">V61+V62</f>
        <v>29.1</v>
      </c>
      <c r="AK30" s="93">
        <f t="shared" si="104"/>
        <v>28.9</v>
      </c>
      <c r="AL30" s="93">
        <f t="shared" si="45"/>
        <v>28.7</v>
      </c>
      <c r="AM30" s="93">
        <f t="shared" si="88"/>
        <v>29.1</v>
      </c>
      <c r="AN30" s="93">
        <f t="shared" si="89"/>
        <v>28.9</v>
      </c>
      <c r="AO30" s="93">
        <f>N61</f>
        <v>28.7</v>
      </c>
      <c r="AP30" s="93">
        <f t="shared" ref="AP30:AQ30" si="105">O61</f>
        <v>29.1</v>
      </c>
      <c r="AQ30" s="93">
        <f t="shared" si="105"/>
        <v>28.9</v>
      </c>
      <c r="AR30" s="96">
        <f t="shared" si="94"/>
        <v>1</v>
      </c>
      <c r="AS30" s="96">
        <f t="shared" si="47"/>
        <v>1</v>
      </c>
      <c r="AT30" s="96">
        <f t="shared" si="52"/>
        <v>1</v>
      </c>
      <c r="AU30" s="247"/>
      <c r="AV30" s="191">
        <f t="shared" si="60"/>
        <v>0.88</v>
      </c>
      <c r="AW30" s="191">
        <f t="shared" si="95"/>
        <v>0.82</v>
      </c>
      <c r="AX30" s="191">
        <f t="shared" si="96"/>
        <v>0.85</v>
      </c>
      <c r="AY30" s="94" t="s">
        <v>493</v>
      </c>
      <c r="BB30" s="226" t="e">
        <f>AO30/BB10</f>
        <v>#DIV/0!</v>
      </c>
      <c r="BC30" s="226" t="e">
        <f t="shared" ref="BC30:BD30" si="106">AP30/BC10</f>
        <v>#DIV/0!</v>
      </c>
      <c r="BD30" s="226" t="e">
        <f t="shared" si="106"/>
        <v>#DIV/0!</v>
      </c>
    </row>
    <row r="31" spans="1:56" ht="15" customHeight="1" x14ac:dyDescent="0.2">
      <c r="A31" s="237" t="s">
        <v>459</v>
      </c>
      <c r="B31" s="232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00"/>
      <c r="AA31" s="232"/>
      <c r="AB31" s="232"/>
      <c r="AC31" s="232"/>
      <c r="AD31" s="232"/>
      <c r="AE31" s="232"/>
      <c r="AF31" s="93"/>
      <c r="AG31" s="93"/>
      <c r="AH31" s="93"/>
      <c r="AI31" s="93">
        <f>U63</f>
        <v>35.299999999999997</v>
      </c>
      <c r="AJ31" s="93">
        <f t="shared" ref="AJ31:AK31" si="107">V63</f>
        <v>42.6</v>
      </c>
      <c r="AK31" s="93">
        <f t="shared" si="107"/>
        <v>41.2</v>
      </c>
      <c r="AL31" s="93">
        <f t="shared" si="45"/>
        <v>35.299999999999997</v>
      </c>
      <c r="AM31" s="93">
        <f t="shared" si="88"/>
        <v>42.6</v>
      </c>
      <c r="AN31" s="93">
        <f t="shared" si="89"/>
        <v>41.2</v>
      </c>
      <c r="AO31" s="93">
        <f>N63</f>
        <v>35.299999999999997</v>
      </c>
      <c r="AP31" s="93">
        <f t="shared" ref="AP31:AQ31" si="108">O63</f>
        <v>42.6</v>
      </c>
      <c r="AQ31" s="93">
        <f t="shared" si="108"/>
        <v>41.2</v>
      </c>
      <c r="AR31" s="96">
        <f t="shared" si="94"/>
        <v>1</v>
      </c>
      <c r="AS31" s="96">
        <f t="shared" si="47"/>
        <v>1</v>
      </c>
      <c r="AT31" s="96">
        <f t="shared" si="52"/>
        <v>1</v>
      </c>
      <c r="AU31" s="247"/>
      <c r="AV31" s="191">
        <f>AO31/$AV$9</f>
        <v>1.08</v>
      </c>
      <c r="AW31" s="191">
        <f>AP31/$AW$9</f>
        <v>1.21</v>
      </c>
      <c r="AX31" s="191">
        <f>AQ31/$AX$9</f>
        <v>1.22</v>
      </c>
      <c r="AY31" s="94" t="s">
        <v>471</v>
      </c>
      <c r="BB31" s="226" t="e">
        <f>AO31/BB10</f>
        <v>#DIV/0!</v>
      </c>
      <c r="BC31" s="226" t="e">
        <f t="shared" ref="BC31:BD31" si="109">AP31/BC10</f>
        <v>#DIV/0!</v>
      </c>
      <c r="BD31" s="226" t="e">
        <f t="shared" si="109"/>
        <v>#DIV/0!</v>
      </c>
    </row>
    <row r="32" spans="1:56" ht="39" customHeight="1" x14ac:dyDescent="0.2">
      <c r="A32" s="236" t="s">
        <v>168</v>
      </c>
      <c r="B32" s="93">
        <f>SUM(B10:B31)</f>
        <v>66.3</v>
      </c>
      <c r="C32" s="93">
        <f t="shared" ref="C32:AH32" si="110">SUM(C10:C31)</f>
        <v>67.7</v>
      </c>
      <c r="D32" s="93">
        <f>SUM(D10:D31)</f>
        <v>66.900000000000006</v>
      </c>
      <c r="E32" s="93">
        <f t="shared" si="110"/>
        <v>0</v>
      </c>
      <c r="F32" s="93">
        <f t="shared" si="110"/>
        <v>0</v>
      </c>
      <c r="G32" s="93">
        <f t="shared" si="110"/>
        <v>0</v>
      </c>
      <c r="H32" s="93">
        <f t="shared" si="110"/>
        <v>39.799999999999997</v>
      </c>
      <c r="I32" s="93">
        <f t="shared" si="110"/>
        <v>40</v>
      </c>
      <c r="J32" s="93">
        <f t="shared" si="110"/>
        <v>39.799999999999997</v>
      </c>
      <c r="K32" s="93">
        <f t="shared" si="110"/>
        <v>54.9</v>
      </c>
      <c r="L32" s="93">
        <f t="shared" si="110"/>
        <v>56.3</v>
      </c>
      <c r="M32" s="93">
        <f t="shared" si="110"/>
        <v>54.7</v>
      </c>
      <c r="N32" s="93">
        <f t="shared" si="110"/>
        <v>107.3</v>
      </c>
      <c r="O32" s="93">
        <f t="shared" si="110"/>
        <v>131.4</v>
      </c>
      <c r="P32" s="93">
        <f t="shared" si="110"/>
        <v>115.7</v>
      </c>
      <c r="Q32" s="93">
        <f t="shared" si="110"/>
        <v>20.7</v>
      </c>
      <c r="R32" s="93">
        <f t="shared" si="110"/>
        <v>19.5</v>
      </c>
      <c r="S32" s="93">
        <f t="shared" si="110"/>
        <v>18.600000000000001</v>
      </c>
      <c r="T32" s="93">
        <f t="shared" si="110"/>
        <v>69.5</v>
      </c>
      <c r="U32" s="93">
        <f t="shared" si="110"/>
        <v>71.400000000000006</v>
      </c>
      <c r="V32" s="93">
        <f t="shared" si="110"/>
        <v>71.599999999999994</v>
      </c>
      <c r="W32" s="93">
        <f t="shared" si="110"/>
        <v>132.69999999999999</v>
      </c>
      <c r="X32" s="93">
        <f t="shared" si="110"/>
        <v>148.4</v>
      </c>
      <c r="Y32" s="93">
        <f t="shared" si="110"/>
        <v>142.6</v>
      </c>
      <c r="Z32" s="93">
        <f t="shared" si="110"/>
        <v>0</v>
      </c>
      <c r="AA32" s="93">
        <f t="shared" si="110"/>
        <v>0</v>
      </c>
      <c r="AB32" s="93">
        <f t="shared" si="110"/>
        <v>0</v>
      </c>
      <c r="AC32" s="93">
        <f t="shared" si="110"/>
        <v>42</v>
      </c>
      <c r="AD32" s="93">
        <f t="shared" si="110"/>
        <v>46.3</v>
      </c>
      <c r="AE32" s="93">
        <f t="shared" si="110"/>
        <v>39.799999999999997</v>
      </c>
      <c r="AF32" s="93">
        <f t="shared" si="110"/>
        <v>93</v>
      </c>
      <c r="AG32" s="93">
        <f t="shared" si="110"/>
        <v>92.3</v>
      </c>
      <c r="AH32" s="93">
        <f t="shared" si="110"/>
        <v>93.9</v>
      </c>
      <c r="AI32" s="93">
        <f>SUM(AI10:AI31)</f>
        <v>93.4</v>
      </c>
      <c r="AJ32" s="93">
        <f t="shared" ref="AJ32:AK32" si="111">SUM(AJ10:AJ31)</f>
        <v>103.2</v>
      </c>
      <c r="AK32" s="93">
        <f t="shared" si="111"/>
        <v>101.7</v>
      </c>
      <c r="AL32" s="110">
        <f t="shared" ref="AL32:AQ32" si="112">SUM(AL10:AL31)</f>
        <v>719.6</v>
      </c>
      <c r="AM32" s="110">
        <f t="shared" si="112"/>
        <v>776.5</v>
      </c>
      <c r="AN32" s="110">
        <f t="shared" si="112"/>
        <v>745.3</v>
      </c>
      <c r="AO32" s="110">
        <f t="shared" si="112"/>
        <v>719.6</v>
      </c>
      <c r="AP32" s="110">
        <f t="shared" si="112"/>
        <v>776.5</v>
      </c>
      <c r="AQ32" s="110">
        <f t="shared" si="112"/>
        <v>745.3</v>
      </c>
      <c r="AR32" s="225">
        <f>AL32/AO32</f>
        <v>1</v>
      </c>
      <c r="AS32" s="225">
        <f t="shared" ref="AS32" si="113">AM32/AP32</f>
        <v>1</v>
      </c>
      <c r="AT32" s="225">
        <f t="shared" ref="AT32" si="114">AN32/AQ32</f>
        <v>1</v>
      </c>
      <c r="AU32" s="248"/>
      <c r="AW32" s="192" t="s">
        <v>417</v>
      </c>
      <c r="AY32" s="94"/>
      <c r="BB32" s="227"/>
      <c r="BC32" s="227"/>
      <c r="BD32" s="227"/>
    </row>
    <row r="33" spans="1:55" ht="39" customHeight="1" x14ac:dyDescent="0.2">
      <c r="A33" s="236" t="s">
        <v>168</v>
      </c>
      <c r="B33" s="232"/>
      <c r="C33" s="232"/>
      <c r="D33" s="232"/>
      <c r="E33" s="110">
        <f>B32</f>
        <v>66.3</v>
      </c>
      <c r="F33" s="110">
        <f t="shared" ref="F33" si="115">C32</f>
        <v>67.7</v>
      </c>
      <c r="G33" s="110">
        <f>D32</f>
        <v>66.900000000000006</v>
      </c>
      <c r="H33" s="237"/>
      <c r="I33" s="237"/>
      <c r="J33" s="237"/>
      <c r="K33" s="237"/>
      <c r="L33" s="237"/>
      <c r="M33" s="110"/>
      <c r="N33" s="110">
        <f>H32+K32+N32</f>
        <v>202</v>
      </c>
      <c r="O33" s="110">
        <f t="shared" ref="O33" si="116">I32+L32+O32</f>
        <v>227.7</v>
      </c>
      <c r="P33" s="110">
        <f>J32+M32+P32</f>
        <v>210.2</v>
      </c>
      <c r="Q33" s="237"/>
      <c r="R33" s="237"/>
      <c r="S33" s="237"/>
      <c r="T33" s="237"/>
      <c r="U33" s="237"/>
      <c r="V33" s="237"/>
      <c r="W33" s="116"/>
      <c r="X33" s="110"/>
      <c r="Y33" s="110"/>
      <c r="Z33" s="110">
        <f>Q32+T32+W32</f>
        <v>222.9</v>
      </c>
      <c r="AA33" s="110">
        <f>R32+U32+X32</f>
        <v>239.3</v>
      </c>
      <c r="AB33" s="110">
        <f t="shared" ref="AB33" si="117">S32+V32+Y32</f>
        <v>232.8</v>
      </c>
      <c r="AC33" s="237"/>
      <c r="AD33" s="237"/>
      <c r="AE33" s="237"/>
      <c r="AF33" s="237"/>
      <c r="AG33" s="237"/>
      <c r="AH33" s="237"/>
      <c r="AI33" s="110">
        <f>AC32+AF32+AI32</f>
        <v>228.4</v>
      </c>
      <c r="AJ33" s="110">
        <f t="shared" ref="AJ33" si="118">AD32+AG32+AJ32</f>
        <v>241.8</v>
      </c>
      <c r="AK33" s="110">
        <f>AE32+AH32+AK32</f>
        <v>235.4</v>
      </c>
      <c r="AL33" s="232"/>
      <c r="AM33" s="232"/>
      <c r="AN33" s="232"/>
      <c r="AO33" s="93"/>
      <c r="AP33" s="52"/>
      <c r="AQ33" s="52"/>
      <c r="AR33" s="52"/>
      <c r="AS33" s="52"/>
      <c r="AT33" s="52"/>
      <c r="AU33" s="52"/>
      <c r="AV33" s="215">
        <f>'Сумма АЧР'!G23</f>
        <v>0</v>
      </c>
      <c r="AW33" s="215">
        <f>'Сумма АЧР'!H23</f>
        <v>0</v>
      </c>
      <c r="AX33" s="214">
        <f>'Сумма АЧР'!I23</f>
        <v>0</v>
      </c>
    </row>
    <row r="34" spans="1:55" ht="44.25" customHeight="1" x14ac:dyDescent="0.2">
      <c r="A34" s="236" t="s">
        <v>169</v>
      </c>
      <c r="B34" s="51"/>
      <c r="C34" s="51"/>
      <c r="D34" s="51"/>
      <c r="E34" s="96">
        <f>E33/AL32</f>
        <v>9.1999999999999998E-2</v>
      </c>
      <c r="F34" s="96">
        <f t="shared" ref="F34" si="119">F33/AM32</f>
        <v>8.6999999999999994E-2</v>
      </c>
      <c r="G34" s="96">
        <f>G33/AN32</f>
        <v>0.09</v>
      </c>
      <c r="H34" s="51"/>
      <c r="I34" s="51"/>
      <c r="J34" s="51"/>
      <c r="K34" s="51"/>
      <c r="L34" s="51"/>
      <c r="M34" s="51"/>
      <c r="N34" s="96">
        <f>N33/AL32</f>
        <v>0.28100000000000003</v>
      </c>
      <c r="O34" s="96">
        <f>O33/AM32</f>
        <v>0.29299999999999998</v>
      </c>
      <c r="P34" s="96">
        <f>P33/AN32</f>
        <v>0.28199999999999997</v>
      </c>
      <c r="Q34" s="51"/>
      <c r="R34" s="51"/>
      <c r="S34" s="51"/>
      <c r="T34" s="51"/>
      <c r="U34" s="51"/>
      <c r="V34" s="51"/>
      <c r="W34" s="53"/>
      <c r="X34" s="96"/>
      <c r="Y34" s="96"/>
      <c r="Z34" s="96">
        <f>Z33/AL32</f>
        <v>0.31</v>
      </c>
      <c r="AA34" s="96">
        <f>AA33/AM32</f>
        <v>0.308</v>
      </c>
      <c r="AB34" s="96">
        <f>AB33/AN32</f>
        <v>0.312</v>
      </c>
      <c r="AC34" s="51"/>
      <c r="AD34" s="51"/>
      <c r="AE34" s="51"/>
      <c r="AF34" s="51"/>
      <c r="AG34" s="51"/>
      <c r="AH34" s="51"/>
      <c r="AI34" s="96">
        <f>AI33/AL32</f>
        <v>0.317</v>
      </c>
      <c r="AJ34" s="96">
        <f>AJ33/AM32</f>
        <v>0.311</v>
      </c>
      <c r="AK34" s="96">
        <f>AK33/AN32</f>
        <v>0.316</v>
      </c>
      <c r="AL34" s="51"/>
      <c r="AM34" s="51"/>
      <c r="AN34" s="51"/>
      <c r="AO34" s="54"/>
      <c r="AR34" s="47"/>
      <c r="AU34" s="135" t="s">
        <v>473</v>
      </c>
      <c r="AV34" s="17">
        <f>AV33/22</f>
        <v>0</v>
      </c>
      <c r="AW34" s="17">
        <f t="shared" ref="AW34:AX34" si="120">AW33/22</f>
        <v>0</v>
      </c>
      <c r="AX34" s="17">
        <f t="shared" si="120"/>
        <v>0</v>
      </c>
    </row>
    <row r="35" spans="1:55" hidden="1" x14ac:dyDescent="0.2">
      <c r="Z35" s="17"/>
      <c r="AK35" s="90" t="s">
        <v>275</v>
      </c>
      <c r="AL35" s="75">
        <f>Свод!E11</f>
        <v>719.6</v>
      </c>
      <c r="AM35" s="75">
        <f>Свод!F11</f>
        <v>776.5</v>
      </c>
      <c r="AN35" s="72">
        <f>Свод!G11</f>
        <v>745.3</v>
      </c>
      <c r="AO35" s="75"/>
      <c r="AP35" s="75"/>
      <c r="AQ35" s="75"/>
      <c r="AR35" s="72"/>
      <c r="AS35" s="72"/>
      <c r="AT35" s="72"/>
    </row>
    <row r="36" spans="1:55" s="90" customFormat="1" hidden="1" x14ac:dyDescent="0.2">
      <c r="A36" s="280" t="s">
        <v>170</v>
      </c>
      <c r="B36" s="281"/>
      <c r="C36" s="281"/>
      <c r="D36" s="297"/>
      <c r="E36" s="298" t="s">
        <v>193</v>
      </c>
      <c r="F36" s="299"/>
      <c r="G36" s="299"/>
      <c r="H36" s="299"/>
      <c r="I36" s="299"/>
      <c r="J36" s="299"/>
      <c r="K36" s="299"/>
      <c r="L36" s="299"/>
      <c r="M36" s="300" t="s">
        <v>171</v>
      </c>
      <c r="N36" s="300"/>
      <c r="O36" s="300"/>
      <c r="P36" s="300"/>
      <c r="Q36" s="300"/>
      <c r="R36" s="300"/>
      <c r="S36" s="296" t="s">
        <v>193</v>
      </c>
      <c r="T36" s="296"/>
      <c r="U36" s="296"/>
      <c r="V36" s="296"/>
      <c r="W36" s="296"/>
      <c r="X36" s="249"/>
      <c r="Y36" s="300" t="s">
        <v>172</v>
      </c>
      <c r="Z36" s="300"/>
      <c r="AA36" s="300"/>
      <c r="AB36" s="300"/>
      <c r="AC36" s="296" t="s">
        <v>193</v>
      </c>
      <c r="AD36" s="296"/>
      <c r="AE36" s="296"/>
      <c r="AF36" s="296"/>
      <c r="AG36" s="296"/>
      <c r="AH36" s="296"/>
      <c r="AJ36" s="47"/>
      <c r="AK36" s="47"/>
      <c r="AL36" s="74">
        <f>AL32-AL35</f>
        <v>0</v>
      </c>
      <c r="AM36" s="74">
        <f t="shared" ref="AM36:AN36" si="121">AM32-AM35</f>
        <v>0</v>
      </c>
      <c r="AN36" s="74">
        <f t="shared" si="121"/>
        <v>0</v>
      </c>
      <c r="AO36" s="74"/>
      <c r="AP36" s="74"/>
      <c r="AQ36" s="74"/>
      <c r="AR36" s="77"/>
      <c r="AS36" s="77"/>
      <c r="AT36" s="77"/>
      <c r="AU36" s="77" t="str">
        <f>A21</f>
        <v>47,7 Гц</v>
      </c>
      <c r="AV36" s="211" t="e">
        <f>AL21/AV34</f>
        <v>#DIV/0!</v>
      </c>
      <c r="AW36" s="211" t="e">
        <f>AM21/AW34</f>
        <v>#DIV/0!</v>
      </c>
      <c r="AX36" s="211" t="e">
        <f>AN21/AX34</f>
        <v>#DIV/0!</v>
      </c>
      <c r="AY36" s="132" t="str">
        <f>AY31</f>
        <v>Северсталь</v>
      </c>
    </row>
    <row r="37" spans="1:55" hidden="1" x14ac:dyDescent="0.2">
      <c r="A37" s="91">
        <f>'ВЭС, ВПМЭС'!E97</f>
        <v>48.8</v>
      </c>
      <c r="B37" s="17">
        <f>'ВЭС, ВПМЭС'!F97</f>
        <v>9.4</v>
      </c>
      <c r="C37" s="17">
        <f>'ВЭС, ВПМЭС'!G97</f>
        <v>8.3000000000000007</v>
      </c>
      <c r="D37" s="17">
        <f>'ВЭС, ВПМЭС'!H97</f>
        <v>9.1</v>
      </c>
      <c r="E37" s="91"/>
      <c r="F37" s="207">
        <f>'ВЭС, ВПМЭС'!J97</f>
        <v>49</v>
      </c>
      <c r="G37" s="193">
        <f>'ВЭС, ВПМЭС'!K97</f>
        <v>5</v>
      </c>
      <c r="H37" s="91">
        <f>'ВЭС, ВПМЭС'!L97</f>
        <v>4.4000000000000004</v>
      </c>
      <c r="I37" s="91">
        <f>'ВЭС, ВПМЭС'!M97</f>
        <v>3.8</v>
      </c>
      <c r="J37" s="91">
        <f>'ВЭС, ВПМЭС'!N97</f>
        <v>4.2</v>
      </c>
      <c r="K37" s="91"/>
      <c r="L37" s="17"/>
      <c r="M37" s="91">
        <f>'ЧЭС, ВПМЭС'!E87</f>
        <v>48.7</v>
      </c>
      <c r="N37" s="17">
        <f>'ЧЭС, ВПМЭС'!F87</f>
        <v>3.5</v>
      </c>
      <c r="O37" s="17">
        <f>'ЧЭС, ВПМЭС'!G87</f>
        <v>2.5</v>
      </c>
      <c r="P37" s="17">
        <f>'ЧЭС, ВПМЭС'!H87</f>
        <v>2.7</v>
      </c>
      <c r="Q37" s="17"/>
      <c r="S37" s="207">
        <f>'ЧЭС, ВПМЭС'!J87</f>
        <v>49</v>
      </c>
      <c r="T37" s="193">
        <f>'ЧЭС, ВПМЭС'!K87</f>
        <v>10</v>
      </c>
      <c r="U37" s="91">
        <f>'ЧЭС, ВПМЭС'!L87</f>
        <v>2.2000000000000002</v>
      </c>
      <c r="V37" s="91">
        <f>'ЧЭС, ВПМЭС'!M87</f>
        <v>1.7</v>
      </c>
      <c r="W37" s="91">
        <f>'ЧЭС, ВПМЭС'!N87</f>
        <v>1.9</v>
      </c>
      <c r="Y37" s="90">
        <f>ВУЭС!E24</f>
        <v>48.8</v>
      </c>
      <c r="Z37" s="17">
        <f>ВУЭС!F24</f>
        <v>3.4</v>
      </c>
      <c r="AA37" s="17">
        <f>ВУЭС!G24</f>
        <v>5.0999999999999996</v>
      </c>
      <c r="AB37" s="17">
        <f>ВУЭС!H24</f>
        <v>3.8</v>
      </c>
      <c r="AD37" s="207">
        <f>ВУЭС!J24</f>
        <v>49</v>
      </c>
      <c r="AE37" s="141">
        <f>ВУЭС!K24</f>
        <v>10</v>
      </c>
      <c r="AF37" s="91">
        <f>ВУЭС!L24</f>
        <v>3.4</v>
      </c>
      <c r="AG37" s="91">
        <f>ВУЭС!M24</f>
        <v>5.0999999999999996</v>
      </c>
      <c r="AH37" s="91">
        <f>ВУЭС!N24</f>
        <v>3.8</v>
      </c>
      <c r="AI37" s="134"/>
      <c r="AL37" s="235"/>
      <c r="AM37" s="235"/>
      <c r="AN37" s="235"/>
      <c r="AO37" s="75"/>
      <c r="AP37" s="75"/>
      <c r="AQ37" s="75"/>
      <c r="AR37" s="234"/>
      <c r="AS37" s="234"/>
      <c r="AT37" s="234"/>
      <c r="AU37" s="77" t="str">
        <f>A22</f>
        <v>47,6 Гц</v>
      </c>
      <c r="AV37" s="211" t="e">
        <f>AL22/AV34</f>
        <v>#DIV/0!</v>
      </c>
      <c r="AW37" s="211" t="e">
        <f>AM22/AW34</f>
        <v>#DIV/0!</v>
      </c>
      <c r="AX37" s="211" t="e">
        <f>AN22/AX34</f>
        <v>#DIV/0!</v>
      </c>
      <c r="AY37" s="132" t="str">
        <f>AY36</f>
        <v>Северсталь</v>
      </c>
    </row>
    <row r="38" spans="1:55" hidden="1" x14ac:dyDescent="0.2">
      <c r="A38" s="91">
        <f>'ВЭС, ВПМЭС'!E98</f>
        <v>48.8</v>
      </c>
      <c r="B38" s="17">
        <f>'ВЭС, ВПМЭС'!F98</f>
        <v>0</v>
      </c>
      <c r="C38" s="17">
        <f>'ВЭС, ВПМЭС'!G98</f>
        <v>0</v>
      </c>
      <c r="D38" s="17">
        <f>'ВЭС, ВПМЭС'!H98</f>
        <v>0</v>
      </c>
      <c r="F38" s="207">
        <f>'ВЭС, ВПМЭС'!J98</f>
        <v>49</v>
      </c>
      <c r="G38" s="193">
        <f>'ВЭС, ВПМЭС'!K98</f>
        <v>10</v>
      </c>
      <c r="H38" s="91">
        <f>'ВЭС, ВПМЭС'!L98</f>
        <v>5</v>
      </c>
      <c r="I38" s="91">
        <f>'ВЭС, ВПМЭС'!M98</f>
        <v>4.5</v>
      </c>
      <c r="J38" s="91">
        <f>'ВЭС, ВПМЭС'!N98</f>
        <v>4.9000000000000004</v>
      </c>
      <c r="K38" s="17"/>
      <c r="L38" s="250"/>
      <c r="M38" s="91">
        <f>'ЧЭС, ВПМЭС'!E88</f>
        <v>48.7</v>
      </c>
      <c r="N38" s="17">
        <f>'ЧЭС, ВПМЭС'!F88</f>
        <v>0</v>
      </c>
      <c r="O38" s="17">
        <f>'ЧЭС, ВПМЭС'!G88</f>
        <v>0</v>
      </c>
      <c r="P38" s="17">
        <f>'ЧЭС, ВПМЭС'!H88</f>
        <v>0</v>
      </c>
      <c r="Q38" s="17"/>
      <c r="S38" s="207">
        <f>'ЧЭС, ВПМЭС'!J88</f>
        <v>49</v>
      </c>
      <c r="T38" s="193">
        <f>'ЧЭС, ВПМЭС'!K88</f>
        <v>20</v>
      </c>
      <c r="U38" s="91">
        <f>'ЧЭС, ВПМЭС'!L88</f>
        <v>1.3</v>
      </c>
      <c r="V38" s="91">
        <f>'ЧЭС, ВПМЭС'!M88</f>
        <v>0.8</v>
      </c>
      <c r="W38" s="91">
        <f>'ЧЭС, ВПМЭС'!N88</f>
        <v>0.8</v>
      </c>
      <c r="Y38" s="90">
        <f>ВУЭС!E25</f>
        <v>48.7</v>
      </c>
      <c r="Z38" s="17">
        <f>ВУЭС!F25</f>
        <v>5</v>
      </c>
      <c r="AA38" s="17">
        <f>ВУЭС!G25</f>
        <v>7.7</v>
      </c>
      <c r="AB38" s="17">
        <f>ВУЭС!H25</f>
        <v>5.6</v>
      </c>
      <c r="AC38" s="91"/>
      <c r="AD38" s="207">
        <f>ВУЭС!J25</f>
        <v>49</v>
      </c>
      <c r="AE38" s="141">
        <f>ВУЭС!K25</f>
        <v>15</v>
      </c>
      <c r="AF38" s="91">
        <f>ВУЭС!L25</f>
        <v>5</v>
      </c>
      <c r="AG38" s="91">
        <f>ВУЭС!M25</f>
        <v>7.7</v>
      </c>
      <c r="AH38" s="91">
        <f>ВУЭС!N25</f>
        <v>5.6</v>
      </c>
      <c r="AI38" s="134"/>
      <c r="AO38" s="75"/>
      <c r="AP38" s="75"/>
      <c r="AQ38" s="75"/>
      <c r="AR38" s="234"/>
      <c r="AS38" s="234"/>
      <c r="AT38" s="234"/>
      <c r="AU38" s="75" t="s">
        <v>455</v>
      </c>
      <c r="AV38" s="211" t="e">
        <f>AO27/AV34</f>
        <v>#DIV/0!</v>
      </c>
      <c r="AW38" s="211" t="e">
        <f>AP27/AW34</f>
        <v>#DIV/0!</v>
      </c>
      <c r="AX38" s="211" t="e">
        <f>AQ27/AX34</f>
        <v>#DIV/0!</v>
      </c>
      <c r="AY38" s="132" t="str">
        <f t="shared" ref="AY38:AY39" si="122">AY37</f>
        <v>Северсталь</v>
      </c>
    </row>
    <row r="39" spans="1:55" hidden="1" x14ac:dyDescent="0.2">
      <c r="A39" s="91">
        <f>'ВЭС, ВПМЭС'!E100</f>
        <v>48.7</v>
      </c>
      <c r="B39" s="17">
        <f>'ВЭС, ВПМЭС'!F100</f>
        <v>14.1</v>
      </c>
      <c r="C39" s="17">
        <f>'ВЭС, ВПМЭС'!G100</f>
        <v>12.3</v>
      </c>
      <c r="D39" s="17">
        <f>'ВЭС, ВПМЭС'!H100</f>
        <v>13.5</v>
      </c>
      <c r="F39" s="207">
        <f>'ВЭС, ВПМЭС'!J100</f>
        <v>49</v>
      </c>
      <c r="G39" s="193">
        <f>'ВЭС, ВПМЭС'!K100</f>
        <v>15</v>
      </c>
      <c r="H39" s="91">
        <f>'ВЭС, ВПМЭС'!L100</f>
        <v>11.5</v>
      </c>
      <c r="I39" s="91">
        <f>'ВЭС, ВПМЭС'!M100</f>
        <v>10.1</v>
      </c>
      <c r="J39" s="91">
        <f>'ВЭС, ВПМЭС'!N100</f>
        <v>11.5</v>
      </c>
      <c r="K39" s="17"/>
      <c r="L39" s="250"/>
      <c r="M39" s="91">
        <f>'ЧЭС, ВПМЭС'!E89</f>
        <v>48.7</v>
      </c>
      <c r="N39" s="17">
        <f>'ЧЭС, ВПМЭС'!F89</f>
        <v>0</v>
      </c>
      <c r="O39" s="17">
        <f>'ЧЭС, ВПМЭС'!G89</f>
        <v>0</v>
      </c>
      <c r="P39" s="17">
        <f>'ЧЭС, ВПМЭС'!H89</f>
        <v>0</v>
      </c>
      <c r="Q39" s="17"/>
      <c r="S39" s="207">
        <f>'ЧЭС, ВПМЭС'!J89</f>
        <v>0</v>
      </c>
      <c r="T39" s="193">
        <f>'ЧЭС, ВПМЭС'!K89</f>
        <v>0</v>
      </c>
      <c r="U39" s="91">
        <f>'ЧЭС, ВПМЭС'!L89</f>
        <v>0</v>
      </c>
      <c r="V39" s="91">
        <f>'ЧЭС, ВПМЭС'!M89</f>
        <v>0</v>
      </c>
      <c r="W39" s="91">
        <f>'ЧЭС, ВПМЭС'!N89</f>
        <v>0</v>
      </c>
      <c r="Y39" s="90">
        <f>ВУЭС!E26</f>
        <v>48.6</v>
      </c>
      <c r="Z39" s="17">
        <f>ВУЭС!F26</f>
        <v>0.4</v>
      </c>
      <c r="AA39" s="17">
        <f>ВУЭС!G26</f>
        <v>1</v>
      </c>
      <c r="AB39" s="17">
        <f>ВУЭС!H26</f>
        <v>0.7</v>
      </c>
      <c r="AD39" s="207">
        <f>ВУЭС!J26</f>
        <v>48.9</v>
      </c>
      <c r="AE39" s="141">
        <f>ВУЭС!K26</f>
        <v>20</v>
      </c>
      <c r="AF39" s="91">
        <f>ВУЭС!L26</f>
        <v>0.4</v>
      </c>
      <c r="AG39" s="91">
        <f>ВУЭС!M26</f>
        <v>1</v>
      </c>
      <c r="AH39" s="91">
        <f>ВУЭС!N26</f>
        <v>0.7</v>
      </c>
      <c r="AI39" s="134"/>
      <c r="AO39" s="75"/>
      <c r="AP39" s="75"/>
      <c r="AQ39" s="75"/>
      <c r="AR39" s="234"/>
      <c r="AS39" s="234"/>
      <c r="AT39" s="234"/>
      <c r="AU39" s="234" t="str">
        <f>A31</f>
        <v>46,5 Гц</v>
      </c>
      <c r="AV39" s="211" t="e">
        <f>AO31/AV34</f>
        <v>#DIV/0!</v>
      </c>
      <c r="AW39" s="211" t="e">
        <f>AP31/AW34</f>
        <v>#DIV/0!</v>
      </c>
      <c r="AX39" s="211" t="e">
        <f>AQ31/AX34</f>
        <v>#DIV/0!</v>
      </c>
      <c r="AY39" s="132" t="str">
        <f t="shared" si="122"/>
        <v>Северсталь</v>
      </c>
    </row>
    <row r="40" spans="1:55" hidden="1" x14ac:dyDescent="0.2">
      <c r="A40" s="91">
        <f>'ВЭС, ВПМЭС'!E101</f>
        <v>48.7</v>
      </c>
      <c r="B40" s="17">
        <f>'ВЭС, ВПМЭС'!F101</f>
        <v>0</v>
      </c>
      <c r="C40" s="17">
        <f>'ВЭС, ВПМЭС'!G101</f>
        <v>0</v>
      </c>
      <c r="D40" s="17">
        <f>'ВЭС, ВПМЭС'!H101</f>
        <v>0</v>
      </c>
      <c r="F40" s="207">
        <f>'ВЭС, ВПМЭС'!J101</f>
        <v>49</v>
      </c>
      <c r="G40" s="193">
        <f>'ВЭС, ВПМЭС'!K101</f>
        <v>20</v>
      </c>
      <c r="H40" s="91">
        <f>'ВЭС, ВПМЭС'!L101</f>
        <v>2.6</v>
      </c>
      <c r="I40" s="91">
        <f>'ВЭС, ВПМЭС'!M101</f>
        <v>2.2000000000000002</v>
      </c>
      <c r="J40" s="91">
        <f>'ВЭС, ВПМЭС'!N101</f>
        <v>2</v>
      </c>
      <c r="K40" s="17"/>
      <c r="L40" s="250"/>
      <c r="M40" s="91">
        <f>'ЧЭС, ВПМЭС'!E90</f>
        <v>48.6</v>
      </c>
      <c r="N40" s="17">
        <f>'ЧЭС, ВПМЭС'!F90</f>
        <v>12.7</v>
      </c>
      <c r="O40" s="17">
        <f>'ЧЭС, ВПМЭС'!G90</f>
        <v>13.6</v>
      </c>
      <c r="P40" s="17">
        <f>'ЧЭС, ВПМЭС'!H90</f>
        <v>13.7</v>
      </c>
      <c r="Q40" s="17"/>
      <c r="S40" s="207">
        <f>'ЧЭС, ВПМЭС'!J90</f>
        <v>49</v>
      </c>
      <c r="T40" s="193">
        <f>'ЧЭС, ВПМЭС'!K90</f>
        <v>20</v>
      </c>
      <c r="U40" s="91">
        <f>'ЧЭС, ВПМЭС'!L90</f>
        <v>12.7</v>
      </c>
      <c r="V40" s="91">
        <f>'ЧЭС, ВПМЭС'!M90</f>
        <v>13.6</v>
      </c>
      <c r="W40" s="91">
        <f>'ЧЭС, ВПМЭС'!N90</f>
        <v>13.7</v>
      </c>
      <c r="Y40" s="90">
        <f>ВУЭС!E27</f>
        <v>47.9</v>
      </c>
      <c r="Z40" s="17">
        <f>ВУЭС!F27</f>
        <v>12.3</v>
      </c>
      <c r="AA40" s="17">
        <f>ВУЭС!G27</f>
        <v>14.5</v>
      </c>
      <c r="AB40" s="17">
        <f>ВУЭС!H27</f>
        <v>13.8</v>
      </c>
      <c r="AD40" s="207">
        <f>ВУЭС!J27</f>
        <v>48.9</v>
      </c>
      <c r="AE40" s="141">
        <f>ВУЭС!K27</f>
        <v>35</v>
      </c>
      <c r="AF40" s="91">
        <f>ВУЭС!L27</f>
        <v>7.5</v>
      </c>
      <c r="AG40" s="91">
        <f>ВУЭС!M27</f>
        <v>8.6</v>
      </c>
      <c r="AH40" s="91">
        <f>ВУЭС!N27</f>
        <v>8.1999999999999993</v>
      </c>
      <c r="AO40" s="123"/>
      <c r="AP40" s="123"/>
      <c r="AQ40" s="123"/>
      <c r="AR40" s="234"/>
      <c r="AS40" s="234"/>
      <c r="AT40" s="234"/>
      <c r="AU40" s="234"/>
      <c r="AV40" s="234"/>
      <c r="AW40" s="234"/>
      <c r="AZ40" s="90"/>
      <c r="BA40" s="17"/>
      <c r="BB40" s="44"/>
      <c r="BC40" s="91"/>
    </row>
    <row r="41" spans="1:55" hidden="1" x14ac:dyDescent="0.2">
      <c r="A41" s="91">
        <f>'ВЭС, ВПМЭС'!E102</f>
        <v>48.6</v>
      </c>
      <c r="B41" s="17">
        <f>'ВЭС, ВПМЭС'!F102</f>
        <v>7.8</v>
      </c>
      <c r="C41" s="17">
        <f>'ВЭС, ВПМЭС'!G102</f>
        <v>7.9</v>
      </c>
      <c r="D41" s="17">
        <f>'ВЭС, ВПМЭС'!H102</f>
        <v>7.9</v>
      </c>
      <c r="F41" s="207">
        <f>'ВЭС, ВПМЭС'!J102</f>
        <v>48.9</v>
      </c>
      <c r="G41" s="193">
        <f>'ВЭС, ВПМЭС'!K102</f>
        <v>20</v>
      </c>
      <c r="H41" s="91">
        <f>'ВЭС, ВПМЭС'!L102</f>
        <v>7.8</v>
      </c>
      <c r="I41" s="91">
        <f>'ВЭС, ВПМЭС'!M102</f>
        <v>7.9</v>
      </c>
      <c r="J41" s="91">
        <f>'ВЭС, ВПМЭС'!N102</f>
        <v>7.9</v>
      </c>
      <c r="K41" s="17"/>
      <c r="L41" s="250"/>
      <c r="M41" s="91">
        <f>'ЧЭС, ВПМЭС'!E91</f>
        <v>48.5</v>
      </c>
      <c r="N41" s="17">
        <f>'ЧЭС, ВПМЭС'!F91</f>
        <v>3.9</v>
      </c>
      <c r="O41" s="17">
        <f>'ЧЭС, ВПМЭС'!G91</f>
        <v>3.9</v>
      </c>
      <c r="P41" s="17">
        <f>'ЧЭС, ВПМЭС'!H91</f>
        <v>3.9</v>
      </c>
      <c r="Q41" s="17"/>
      <c r="S41" s="207">
        <f>'ЧЭС, ВПМЭС'!J91</f>
        <v>48.9</v>
      </c>
      <c r="T41" s="193">
        <f>'ЧЭС, ВПМЭС'!K91</f>
        <v>20</v>
      </c>
      <c r="U41" s="91">
        <f>'ЧЭС, ВПМЭС'!L91</f>
        <v>3.9</v>
      </c>
      <c r="V41" s="91">
        <f>'ЧЭС, ВПМЭС'!M91</f>
        <v>3.9</v>
      </c>
      <c r="W41" s="91">
        <f>'ЧЭС, ВПМЭС'!N91</f>
        <v>3.9</v>
      </c>
      <c r="Y41" s="90">
        <f>ВУЭС!E28</f>
        <v>47.9</v>
      </c>
      <c r="Z41" s="17">
        <f>ВУЭС!F28</f>
        <v>0</v>
      </c>
      <c r="AA41" s="17">
        <f>ВУЭС!G28</f>
        <v>0</v>
      </c>
      <c r="AB41" s="17">
        <f>ВУЭС!H28</f>
        <v>0</v>
      </c>
      <c r="AD41" s="207">
        <f>ВУЭС!J28</f>
        <v>48.8</v>
      </c>
      <c r="AE41" s="141">
        <f>ВУЭС!K28</f>
        <v>35</v>
      </c>
      <c r="AF41" s="91">
        <f>ВУЭС!L28</f>
        <v>4.8</v>
      </c>
      <c r="AG41" s="91">
        <f>ВУЭС!M28</f>
        <v>5.9</v>
      </c>
      <c r="AH41" s="91">
        <f>ВУЭС!N28</f>
        <v>5.6</v>
      </c>
      <c r="AO41" s="234"/>
      <c r="AP41" s="234"/>
      <c r="AQ41" s="234"/>
      <c r="AR41" s="234"/>
      <c r="AS41" s="234"/>
      <c r="AT41" s="234"/>
      <c r="AU41" s="234"/>
      <c r="AV41" s="234"/>
      <c r="AW41" s="123"/>
      <c r="AZ41" s="90"/>
      <c r="BA41" s="17"/>
      <c r="BB41" s="17"/>
      <c r="BC41" s="91"/>
    </row>
    <row r="42" spans="1:55" hidden="1" x14ac:dyDescent="0.2">
      <c r="A42" s="91">
        <f>'ВЭС, ВПМЭС'!E103</f>
        <v>48.5</v>
      </c>
      <c r="B42" s="17">
        <f>'ВЭС, ВПМЭС'!F103</f>
        <v>14.4</v>
      </c>
      <c r="C42" s="17">
        <f>'ВЭС, ВПМЭС'!G103</f>
        <v>14.1</v>
      </c>
      <c r="D42" s="17">
        <f>'ВЭС, ВПМЭС'!H103</f>
        <v>14.1</v>
      </c>
      <c r="F42" s="207">
        <f>'ВЭС, ВПМЭС'!J103</f>
        <v>48.9</v>
      </c>
      <c r="G42" s="193">
        <f>'ВЭС, ВПМЭС'!K103</f>
        <v>20</v>
      </c>
      <c r="H42" s="91">
        <f>'ВЭС, ВПМЭС'!L103</f>
        <v>14.4</v>
      </c>
      <c r="I42" s="91">
        <f>'ВЭС, ВПМЭС'!M103</f>
        <v>14.1</v>
      </c>
      <c r="J42" s="91">
        <f>'ВЭС, ВПМЭС'!N103</f>
        <v>14.1</v>
      </c>
      <c r="K42" s="17"/>
      <c r="L42" s="250"/>
      <c r="M42" s="91">
        <f>'ЧЭС, ВПМЭС'!E92</f>
        <v>48.4</v>
      </c>
      <c r="N42" s="17">
        <f>'ЧЭС, ВПМЭС'!F92</f>
        <v>23</v>
      </c>
      <c r="O42" s="17">
        <f>'ЧЭС, ВПМЭС'!G92</f>
        <v>22.9</v>
      </c>
      <c r="P42" s="17">
        <f>'ЧЭС, ВПМЭС'!H92</f>
        <v>22.8</v>
      </c>
      <c r="Q42" s="17"/>
      <c r="S42" s="207">
        <f>'ЧЭС, ВПМЭС'!J92</f>
        <v>48.9</v>
      </c>
      <c r="T42" s="193">
        <f>'ЧЭС, ВПМЭС'!K92</f>
        <v>25</v>
      </c>
      <c r="U42" s="91">
        <f>'ЧЭС, ВПМЭС'!L92</f>
        <v>23</v>
      </c>
      <c r="V42" s="91">
        <f>'ЧЭС, ВПМЭС'!M92</f>
        <v>22.9</v>
      </c>
      <c r="W42" s="91">
        <f>'ЧЭС, ВПМЭС'!N92</f>
        <v>22.8</v>
      </c>
      <c r="Y42" s="90"/>
      <c r="Z42" s="91">
        <f>ВУЭС!F29</f>
        <v>21.1</v>
      </c>
      <c r="AA42" s="91">
        <f>ВУЭС!G29</f>
        <v>28.3</v>
      </c>
      <c r="AB42" s="91">
        <f>ВУЭС!H29</f>
        <v>23.9</v>
      </c>
      <c r="AD42" s="207"/>
      <c r="AE42" s="141"/>
      <c r="AF42" s="91">
        <f>ВУЭС!L29</f>
        <v>21.1</v>
      </c>
      <c r="AG42" s="91">
        <f>ВУЭС!M29</f>
        <v>28.3</v>
      </c>
      <c r="AH42" s="91">
        <f>ВУЭС!N29</f>
        <v>23.9</v>
      </c>
      <c r="AJ42" s="17"/>
      <c r="AL42" s="234"/>
      <c r="AM42" s="234"/>
      <c r="AN42" s="234"/>
      <c r="AO42" s="234"/>
      <c r="AP42" s="234"/>
      <c r="AQ42" s="234"/>
      <c r="AR42" s="46"/>
      <c r="AS42" s="46"/>
      <c r="AT42" s="46"/>
      <c r="AU42" s="46"/>
      <c r="AV42" s="234"/>
      <c r="AW42" s="123"/>
      <c r="AY42" s="17"/>
      <c r="AZ42" s="90"/>
      <c r="BA42" s="17"/>
      <c r="BB42" s="17"/>
      <c r="BC42" s="91"/>
    </row>
    <row r="43" spans="1:55" hidden="1" x14ac:dyDescent="0.2">
      <c r="A43" s="91">
        <f>'ВЭС, ВПМЭС'!E104</f>
        <v>48.4</v>
      </c>
      <c r="B43" s="17">
        <f>'ВЭС, ВПМЭС'!F104</f>
        <v>6.4</v>
      </c>
      <c r="C43" s="17">
        <f>'ВЭС, ВПМЭС'!G104</f>
        <v>6.5</v>
      </c>
      <c r="D43" s="17">
        <f>'ВЭС, ВПМЭС'!H104</f>
        <v>6.4</v>
      </c>
      <c r="F43" s="207">
        <f>'ВЭС, ВПМЭС'!J104</f>
        <v>48.9</v>
      </c>
      <c r="G43" s="193">
        <f>'ВЭС, ВПМЭС'!K104</f>
        <v>25</v>
      </c>
      <c r="H43" s="91">
        <f>'ВЭС, ВПМЭС'!L104</f>
        <v>6.4</v>
      </c>
      <c r="I43" s="91">
        <f>'ВЭС, ВПМЭС'!M104</f>
        <v>6.5</v>
      </c>
      <c r="J43" s="91">
        <f>'ВЭС, ВПМЭС'!N104</f>
        <v>6.4</v>
      </c>
      <c r="K43" s="17"/>
      <c r="L43" s="250"/>
      <c r="M43" s="91">
        <f>'ЧЭС, ВПМЭС'!E93</f>
        <v>48.3</v>
      </c>
      <c r="N43" s="17">
        <f>'ЧЭС, ВПМЭС'!F93</f>
        <v>10.9</v>
      </c>
      <c r="O43" s="17">
        <f>'ЧЭС, ВПМЭС'!G93</f>
        <v>12.1</v>
      </c>
      <c r="P43" s="17">
        <f>'ЧЭС, ВПМЭС'!H93</f>
        <v>11.4</v>
      </c>
      <c r="Q43" s="17"/>
      <c r="S43" s="207">
        <f>'ЧЭС, ВПМЭС'!J93</f>
        <v>48.9</v>
      </c>
      <c r="T43" s="193">
        <f>'ЧЭС, ВПМЭС'!K93</f>
        <v>30</v>
      </c>
      <c r="U43" s="91">
        <f>'ЧЭС, ВПМЭС'!L93</f>
        <v>10.9</v>
      </c>
      <c r="V43" s="91">
        <f>'ЧЭС, ВПМЭС'!M93</f>
        <v>12.1</v>
      </c>
      <c r="W43" s="91">
        <f>'ЧЭС, ВПМЭС'!N93</f>
        <v>11.4</v>
      </c>
      <c r="Y43" s="90"/>
      <c r="Z43" s="91">
        <f>SUM(Z37:Z41)</f>
        <v>21.1</v>
      </c>
      <c r="AA43" s="91">
        <f t="shared" ref="AA43:AB43" si="123">SUM(AA37:AA41)</f>
        <v>28.3</v>
      </c>
      <c r="AB43" s="91">
        <f t="shared" si="123"/>
        <v>23.9</v>
      </c>
      <c r="AC43" s="90"/>
      <c r="AD43" s="207"/>
      <c r="AE43" s="141"/>
      <c r="AF43" s="91">
        <f>SUM(AF37:AF41)</f>
        <v>21.1</v>
      </c>
      <c r="AG43" s="91">
        <f t="shared" ref="AG43:AH43" si="124">SUM(AG37:AG41)</f>
        <v>28.3</v>
      </c>
      <c r="AH43" s="91">
        <f t="shared" si="124"/>
        <v>23.9</v>
      </c>
      <c r="AI43" s="91"/>
      <c r="AJ43" s="17"/>
      <c r="AL43" s="70"/>
      <c r="AM43" s="234"/>
      <c r="AN43" s="234"/>
      <c r="AO43" s="75"/>
      <c r="AP43" s="75"/>
      <c r="AQ43" s="75"/>
      <c r="AR43" s="234"/>
      <c r="AS43" s="234"/>
      <c r="AT43" s="234"/>
      <c r="AU43" s="234"/>
      <c r="AV43" s="234"/>
      <c r="AW43" s="123"/>
    </row>
    <row r="44" spans="1:55" hidden="1" x14ac:dyDescent="0.2">
      <c r="A44" s="91">
        <f>'ВЭС, ВПМЭС'!E105</f>
        <v>48.3</v>
      </c>
      <c r="B44" s="17">
        <f>'ВЭС, ВПМЭС'!F105</f>
        <v>14.6</v>
      </c>
      <c r="C44" s="17">
        <f>'ВЭС, ВПМЭС'!G105</f>
        <v>14.8</v>
      </c>
      <c r="D44" s="17">
        <f>'ВЭС, ВПМЭС'!H105</f>
        <v>14.1</v>
      </c>
      <c r="F44" s="207">
        <f>'ВЭС, ВПМЭС'!J105</f>
        <v>48.9</v>
      </c>
      <c r="G44" s="193">
        <f>'ВЭС, ВПМЭС'!K105</f>
        <v>25</v>
      </c>
      <c r="H44" s="91">
        <f>'ВЭС, ВПМЭС'!L105</f>
        <v>10.4</v>
      </c>
      <c r="I44" s="91">
        <f>'ВЭС, ВПМЭС'!M105</f>
        <v>10.7</v>
      </c>
      <c r="J44" s="91">
        <f>'ВЭС, ВПМЭС'!N105</f>
        <v>10.6</v>
      </c>
      <c r="K44" s="17"/>
      <c r="L44" s="250"/>
      <c r="M44" s="91">
        <f>'ЧЭС, ВПМЭС'!E94</f>
        <v>48.3</v>
      </c>
      <c r="N44" s="17">
        <f>'ЧЭС, ВПМЭС'!F94</f>
        <v>0</v>
      </c>
      <c r="O44" s="17">
        <f>'ЧЭС, ВПМЭС'!G94</f>
        <v>0</v>
      </c>
      <c r="P44" s="17">
        <f>'ЧЭС, ВПМЭС'!H94</f>
        <v>0</v>
      </c>
      <c r="Q44" s="17"/>
      <c r="S44" s="207">
        <f>'ЧЭС, ВПМЭС'!J94</f>
        <v>0</v>
      </c>
      <c r="T44" s="193">
        <f>'ЧЭС, ВПМЭС'!K94</f>
        <v>0</v>
      </c>
      <c r="U44" s="91">
        <f>'ЧЭС, ВПМЭС'!L94</f>
        <v>0</v>
      </c>
      <c r="V44" s="91">
        <f>'ЧЭС, ВПМЭС'!M94</f>
        <v>0</v>
      </c>
      <c r="W44" s="91">
        <f>'ЧЭС, ВПМЭС'!N94</f>
        <v>0</v>
      </c>
      <c r="Z44" s="125">
        <f>Z42-Z43</f>
        <v>0</v>
      </c>
      <c r="AA44" s="125">
        <f t="shared" ref="AA44" si="125">AA42-AA43</f>
        <v>0</v>
      </c>
      <c r="AB44" s="125">
        <f>AB42-AB43</f>
        <v>0</v>
      </c>
      <c r="AD44" s="207"/>
      <c r="AE44" s="141"/>
      <c r="AF44" s="125">
        <f>AF42-AF43</f>
        <v>0</v>
      </c>
      <c r="AG44" s="125">
        <f t="shared" ref="AG44" si="126">AG42-AG43</f>
        <v>0</v>
      </c>
      <c r="AH44" s="125">
        <f>AH42-AH43</f>
        <v>0</v>
      </c>
      <c r="AI44" s="91"/>
      <c r="AJ44" s="17"/>
      <c r="AL44" s="70"/>
      <c r="AM44" s="46"/>
      <c r="AN44" s="46"/>
      <c r="AO44" s="76"/>
      <c r="AP44" s="76"/>
      <c r="AQ44" s="76"/>
      <c r="AR44" s="234"/>
      <c r="AS44" s="234"/>
      <c r="AT44" s="234"/>
      <c r="AU44" s="234"/>
      <c r="AV44" s="234"/>
      <c r="AW44" s="87"/>
    </row>
    <row r="45" spans="1:55" hidden="1" x14ac:dyDescent="0.2">
      <c r="A45" s="91">
        <f>'ВЭС, ВПМЭС'!E106</f>
        <v>48.3</v>
      </c>
      <c r="B45" s="17">
        <f>'ВЭС, ВПМЭС'!F106</f>
        <v>0</v>
      </c>
      <c r="C45" s="17">
        <f>'ВЭС, ВПМЭС'!G106</f>
        <v>0</v>
      </c>
      <c r="D45" s="17">
        <f>'ВЭС, ВПМЭС'!H106</f>
        <v>0</v>
      </c>
      <c r="F45" s="207">
        <f>'ВЭС, ВПМЭС'!J106</f>
        <v>48.9</v>
      </c>
      <c r="G45" s="193">
        <f>'ВЭС, ВПМЭС'!K106</f>
        <v>30</v>
      </c>
      <c r="H45" s="91">
        <f>'ВЭС, ВПМЭС'!L106</f>
        <v>4.2</v>
      </c>
      <c r="I45" s="91">
        <f>'ВЭС, ВПМЭС'!M106</f>
        <v>4.0999999999999996</v>
      </c>
      <c r="J45" s="91">
        <f>'ВЭС, ВПМЭС'!N106</f>
        <v>3.5</v>
      </c>
      <c r="K45" s="17"/>
      <c r="L45" s="250"/>
      <c r="M45" s="91">
        <f>'ЧЭС, ВПМЭС'!E95</f>
        <v>48.2</v>
      </c>
      <c r="N45" s="17">
        <f>'ЧЭС, ВПМЭС'!F95</f>
        <v>0.1</v>
      </c>
      <c r="O45" s="17">
        <f>'ЧЭС, ВПМЭС'!G95</f>
        <v>0.4</v>
      </c>
      <c r="P45" s="17">
        <f>'ЧЭС, ВПМЭС'!H95</f>
        <v>0.1</v>
      </c>
      <c r="Q45" s="17"/>
      <c r="S45" s="207">
        <f>'ЧЭС, ВПМЭС'!J95</f>
        <v>48.9</v>
      </c>
      <c r="T45" s="193">
        <f>'ЧЭС, ВПМЭС'!K95</f>
        <v>30</v>
      </c>
      <c r="U45" s="91">
        <f>'ЧЭС, ВПМЭС'!L95</f>
        <v>0.1</v>
      </c>
      <c r="V45" s="91">
        <f>'ЧЭС, ВПМЭС'!M95</f>
        <v>0.4</v>
      </c>
      <c r="W45" s="91">
        <f>'ЧЭС, ВПМЭС'!N95</f>
        <v>0.1</v>
      </c>
      <c r="AI45" s="68"/>
      <c r="AJ45" s="47"/>
      <c r="AK45" s="47"/>
      <c r="AL45" s="46"/>
      <c r="AM45" s="46"/>
      <c r="AN45" s="46"/>
      <c r="AO45" s="46"/>
      <c r="AP45" s="46"/>
      <c r="AQ45" s="46"/>
      <c r="AR45" s="234"/>
      <c r="AS45" s="234"/>
      <c r="AT45" s="234"/>
      <c r="AU45" s="234"/>
      <c r="AV45" s="234"/>
      <c r="AW45" s="87"/>
    </row>
    <row r="46" spans="1:55" hidden="1" x14ac:dyDescent="0.2">
      <c r="A46" s="91">
        <f>'ВЭС, ВПМЭС'!E107</f>
        <v>48.2</v>
      </c>
      <c r="B46" s="17">
        <f>'ВЭС, ВПМЭС'!F107</f>
        <v>24.2</v>
      </c>
      <c r="C46" s="17">
        <f>'ВЭС, ВПМЭС'!G107</f>
        <v>33.700000000000003</v>
      </c>
      <c r="D46" s="17">
        <f>'ВЭС, ВПМЭС'!H107</f>
        <v>27.2</v>
      </c>
      <c r="F46" s="207">
        <f>'ВЭС, ВПМЭС'!J107</f>
        <v>48.9</v>
      </c>
      <c r="G46" s="193">
        <f>'ВЭС, ВПМЭС'!K107</f>
        <v>30</v>
      </c>
      <c r="H46" s="91">
        <f>'ВЭС, ВПМЭС'!L107</f>
        <v>23.7</v>
      </c>
      <c r="I46" s="91">
        <f>'ВЭС, ВПМЭС'!M107</f>
        <v>32.700000000000003</v>
      </c>
      <c r="J46" s="91">
        <f>'ВЭС, ВПМЭС'!N107</f>
        <v>26.3</v>
      </c>
      <c r="K46" s="17"/>
      <c r="L46" s="250"/>
      <c r="M46" s="91">
        <f>'ЧЭС, ВПМЭС'!E96</f>
        <v>48</v>
      </c>
      <c r="N46" s="17">
        <f>'ЧЭС, ВПМЭС'!F96</f>
        <v>0</v>
      </c>
      <c r="O46" s="17">
        <f>'ЧЭС, ВПМЭС'!G96</f>
        <v>0</v>
      </c>
      <c r="P46" s="17">
        <f>'ЧЭС, ВПМЭС'!H96</f>
        <v>0</v>
      </c>
      <c r="Q46" s="17"/>
      <c r="S46" s="207">
        <f>'ЧЭС, ВПМЭС'!J96</f>
        <v>48.9</v>
      </c>
      <c r="T46" s="193">
        <f>'ЧЭС, ВПМЭС'!K96</f>
        <v>32</v>
      </c>
      <c r="U46" s="91">
        <f>'ЧЭС, ВПМЭС'!L96</f>
        <v>3.3</v>
      </c>
      <c r="V46" s="91">
        <f>'ЧЭС, ВПМЭС'!M96</f>
        <v>3.6</v>
      </c>
      <c r="W46" s="91">
        <f>'ЧЭС, ВПМЭС'!N96</f>
        <v>3.6</v>
      </c>
      <c r="AI46" s="68"/>
      <c r="AJ46" s="68"/>
      <c r="AK46" s="68"/>
      <c r="AL46" s="46"/>
      <c r="AM46" s="46"/>
      <c r="AN46" s="46"/>
      <c r="AO46" s="73"/>
      <c r="AP46" s="73"/>
      <c r="AQ46" s="73"/>
      <c r="AR46" s="234"/>
      <c r="AS46" s="234"/>
      <c r="AT46" s="234"/>
      <c r="AU46" s="234"/>
      <c r="AV46" s="234"/>
      <c r="AW46" s="87"/>
    </row>
    <row r="47" spans="1:55" hidden="1" x14ac:dyDescent="0.2">
      <c r="A47" s="91">
        <f>'ВЭС, ВПМЭС'!E108</f>
        <v>48.2</v>
      </c>
      <c r="B47" s="17">
        <f>'ВЭС, ВПМЭС'!F108</f>
        <v>0</v>
      </c>
      <c r="C47" s="17">
        <f>'ВЭС, ВПМЭС'!G108</f>
        <v>0</v>
      </c>
      <c r="D47" s="17">
        <f>'ВЭС, ВПМЭС'!H108</f>
        <v>0</v>
      </c>
      <c r="F47" s="207">
        <f>'ВЭС, ВПМЭС'!J108</f>
        <v>48.9</v>
      </c>
      <c r="G47" s="193">
        <f>'ВЭС, ВПМЭС'!K108</f>
        <v>32</v>
      </c>
      <c r="H47" s="91">
        <f>'ВЭС, ВПМЭС'!L108</f>
        <v>0.5</v>
      </c>
      <c r="I47" s="91">
        <f>'ВЭС, ВПМЭС'!M108</f>
        <v>1</v>
      </c>
      <c r="J47" s="91">
        <f>'ВЭС, ВПМЭС'!N108</f>
        <v>0.9</v>
      </c>
      <c r="K47" s="17"/>
      <c r="L47" s="250"/>
      <c r="M47" s="91">
        <f>'ЧЭС, ВПМЭС'!E97</f>
        <v>48</v>
      </c>
      <c r="N47" s="17">
        <f>'ЧЭС, ВПМЭС'!F97</f>
        <v>28.7</v>
      </c>
      <c r="O47" s="17">
        <f>'ЧЭС, ВПМЭС'!G97</f>
        <v>27.3</v>
      </c>
      <c r="P47" s="17">
        <f>'ЧЭС, ВПМЭС'!H97</f>
        <v>28.5</v>
      </c>
      <c r="Q47" s="17"/>
      <c r="S47" s="207">
        <f>'ЧЭС, ВПМЭС'!J97</f>
        <v>48.9</v>
      </c>
      <c r="T47" s="193">
        <f>'ЧЭС, ВПМЭС'!K97</f>
        <v>35</v>
      </c>
      <c r="U47" s="91">
        <f>'ЧЭС, ВПМЭС'!L97</f>
        <v>25.4</v>
      </c>
      <c r="V47" s="91">
        <f>'ЧЭС, ВПМЭС'!M97</f>
        <v>23.7</v>
      </c>
      <c r="W47" s="91">
        <f>'ЧЭС, ВПМЭС'!N97</f>
        <v>24.9</v>
      </c>
      <c r="Y47" s="280" t="s">
        <v>133</v>
      </c>
      <c r="Z47" s="281"/>
      <c r="AA47" s="281"/>
      <c r="AB47" s="297"/>
      <c r="AC47" s="296" t="s">
        <v>193</v>
      </c>
      <c r="AD47" s="296"/>
      <c r="AE47" s="296"/>
      <c r="AF47" s="296"/>
      <c r="AG47" s="296"/>
      <c r="AH47" s="296"/>
      <c r="AI47" s="68"/>
      <c r="AJ47" s="68"/>
      <c r="AK47" s="68"/>
      <c r="AL47" s="46"/>
      <c r="AM47" s="46"/>
      <c r="AN47" s="46"/>
      <c r="AO47" s="46"/>
      <c r="AP47" s="46"/>
      <c r="AQ47" s="46"/>
      <c r="AR47" s="234"/>
      <c r="AS47" s="234"/>
      <c r="AT47" s="234"/>
      <c r="AU47" s="234"/>
      <c r="AV47" s="234"/>
      <c r="AW47" s="234"/>
    </row>
    <row r="48" spans="1:55" hidden="1" x14ac:dyDescent="0.2">
      <c r="A48" s="91">
        <f>'ВЭС, ВПМЭС'!E109</f>
        <v>48.1</v>
      </c>
      <c r="B48" s="17">
        <f>'ВЭС, ВПМЭС'!F109</f>
        <v>35.799999999999997</v>
      </c>
      <c r="C48" s="17">
        <f>'ВЭС, ВПМЭС'!G109</f>
        <v>46.8</v>
      </c>
      <c r="D48" s="17">
        <f>'ВЭС, ВПМЭС'!H109</f>
        <v>41.3</v>
      </c>
      <c r="F48" s="207">
        <f>'ВЭС, ВПМЭС'!J109</f>
        <v>48.9</v>
      </c>
      <c r="G48" s="193">
        <f>'ВЭС, ВПМЭС'!K109</f>
        <v>32</v>
      </c>
      <c r="H48" s="91">
        <f>'ВЭС, ВПМЭС'!L109</f>
        <v>35.799999999999997</v>
      </c>
      <c r="I48" s="91">
        <f>'ВЭС, ВПМЭС'!M109</f>
        <v>46.8</v>
      </c>
      <c r="J48" s="91">
        <f>'ВЭС, ВПМЭС'!N109</f>
        <v>41.3</v>
      </c>
      <c r="K48" s="17"/>
      <c r="L48" s="250"/>
      <c r="M48" s="91">
        <f>'ЧЭС, ВПМЭС'!E98</f>
        <v>47.9</v>
      </c>
      <c r="N48" s="17">
        <f>'ЧЭС, ВПМЭС'!F98</f>
        <v>6.9</v>
      </c>
      <c r="O48" s="17">
        <f>'ЧЭС, ВПМЭС'!G98</f>
        <v>7.5</v>
      </c>
      <c r="P48" s="17">
        <f>'ЧЭС, ВПМЭС'!H98</f>
        <v>6.7</v>
      </c>
      <c r="Q48" s="17"/>
      <c r="S48" s="207">
        <f>'ЧЭС, ВПМЭС'!J98</f>
        <v>48.9</v>
      </c>
      <c r="T48" s="193">
        <f>'ЧЭС, ВПМЭС'!K98</f>
        <v>35</v>
      </c>
      <c r="U48" s="91">
        <f>'ЧЭС, ВПМЭС'!L98</f>
        <v>6.9</v>
      </c>
      <c r="V48" s="91">
        <f>'ЧЭС, ВПМЭС'!M98</f>
        <v>7.5</v>
      </c>
      <c r="W48" s="91">
        <f>'ЧЭС, ВПМЭС'!N98</f>
        <v>6.7</v>
      </c>
      <c r="Y48" s="90">
        <f>ТЭС!E41</f>
        <v>48.8</v>
      </c>
      <c r="Z48" s="132">
        <f>ТЭС!F41</f>
        <v>14</v>
      </c>
      <c r="AA48" s="132">
        <f>ТЭС!G41</f>
        <v>14.3</v>
      </c>
      <c r="AB48" s="132">
        <f>ТЭС!H41</f>
        <v>14.2</v>
      </c>
      <c r="AD48" s="207">
        <f>ТЭС!J41</f>
        <v>49</v>
      </c>
      <c r="AE48" s="141">
        <f>ТЭС!K41</f>
        <v>5</v>
      </c>
      <c r="AF48" s="91">
        <f>ТЭС!L41</f>
        <v>12.2</v>
      </c>
      <c r="AG48" s="91">
        <f>ТЭС!M41</f>
        <v>12.8</v>
      </c>
      <c r="AH48" s="91">
        <f>ТЭС!N41</f>
        <v>12.5</v>
      </c>
      <c r="AI48" s="69"/>
      <c r="AJ48" s="68"/>
      <c r="AK48" s="68"/>
      <c r="AL48" s="46"/>
      <c r="AM48" s="46"/>
      <c r="AN48" s="46"/>
      <c r="AO48" s="46"/>
      <c r="AP48" s="46"/>
      <c r="AQ48" s="46"/>
      <c r="AR48" s="234"/>
      <c r="AS48" s="234"/>
      <c r="AT48" s="234"/>
      <c r="AU48" s="234"/>
      <c r="AV48" s="234"/>
      <c r="AW48" s="234"/>
    </row>
    <row r="49" spans="1:55" hidden="1" x14ac:dyDescent="0.2">
      <c r="A49" s="91">
        <f>'ВЭС, ВПМЭС'!E110</f>
        <v>48</v>
      </c>
      <c r="B49" s="17">
        <f>'ВЭС, ВПМЭС'!F110</f>
        <v>3.2</v>
      </c>
      <c r="C49" s="17">
        <f>'ВЭС, ВПМЭС'!G110</f>
        <v>6.1</v>
      </c>
      <c r="D49" s="17">
        <f>'ВЭС, ВПМЭС'!H110</f>
        <v>3.1</v>
      </c>
      <c r="F49" s="207">
        <f>'ВЭС, ВПМЭС'!J110</f>
        <v>48.9</v>
      </c>
      <c r="G49" s="193">
        <f>'ВЭС, ВПМЭС'!K110</f>
        <v>32</v>
      </c>
      <c r="H49" s="91">
        <f>'ВЭС, ВПМЭС'!L110</f>
        <v>3.2</v>
      </c>
      <c r="I49" s="91">
        <f>'ВЭС, ВПМЭС'!M110</f>
        <v>6.1</v>
      </c>
      <c r="J49" s="91">
        <f>'ВЭС, ВПМЭС'!N110</f>
        <v>3.1</v>
      </c>
      <c r="K49" s="17"/>
      <c r="L49" s="250"/>
      <c r="M49" s="91">
        <f>'ЧЭС, ВПМЭС'!E99</f>
        <v>47.8</v>
      </c>
      <c r="N49" s="17">
        <f>'ЧЭС, ВПМЭС'!F99</f>
        <v>22.9</v>
      </c>
      <c r="O49" s="17">
        <f>'ЧЭС, ВПМЭС'!G99</f>
        <v>23.8</v>
      </c>
      <c r="P49" s="17">
        <f>'ЧЭС, ВПМЭС'!H99</f>
        <v>24.7</v>
      </c>
      <c r="Q49" s="17"/>
      <c r="S49" s="207">
        <f>'ЧЭС, ВПМЭС'!J99</f>
        <v>48.8</v>
      </c>
      <c r="T49" s="193">
        <f>'ЧЭС, ВПМЭС'!K99</f>
        <v>35</v>
      </c>
      <c r="U49" s="91">
        <f>'ЧЭС, ВПМЭС'!L99</f>
        <v>15.7</v>
      </c>
      <c r="V49" s="91">
        <f>'ЧЭС, ВПМЭС'!M99</f>
        <v>16.7</v>
      </c>
      <c r="W49" s="91">
        <f>'ЧЭС, ВПМЭС'!N99</f>
        <v>17.600000000000001</v>
      </c>
      <c r="Y49" s="90">
        <f>ТЭС!E42</f>
        <v>48.8</v>
      </c>
      <c r="Z49" s="132">
        <f>ТЭС!F42</f>
        <v>0</v>
      </c>
      <c r="AA49" s="132">
        <f>ТЭС!G42</f>
        <v>0</v>
      </c>
      <c r="AB49" s="132">
        <f>ТЭС!H42</f>
        <v>0</v>
      </c>
      <c r="AD49" s="207">
        <f>ТЭС!J42</f>
        <v>49</v>
      </c>
      <c r="AE49" s="141">
        <f>ТЭС!K42</f>
        <v>10</v>
      </c>
      <c r="AF49" s="91">
        <f>ТЭС!L42</f>
        <v>1.8</v>
      </c>
      <c r="AG49" s="91">
        <f>ТЭС!M42</f>
        <v>1.5</v>
      </c>
      <c r="AH49" s="91">
        <f>ТЭС!N42</f>
        <v>1.7</v>
      </c>
      <c r="AI49" s="68"/>
      <c r="AJ49" s="68"/>
      <c r="AK49" s="68"/>
      <c r="AL49" s="46"/>
      <c r="AM49" s="46"/>
      <c r="AN49" s="46"/>
      <c r="AO49" s="46"/>
      <c r="AP49" s="46"/>
      <c r="AQ49" s="46"/>
      <c r="AR49" s="234"/>
      <c r="AS49" s="234"/>
      <c r="AT49" s="234"/>
      <c r="AU49" s="234"/>
      <c r="AV49" s="234"/>
      <c r="AW49" s="234"/>
    </row>
    <row r="50" spans="1:55" hidden="1" x14ac:dyDescent="0.2">
      <c r="A50" s="91">
        <f>'ВЭС, ВПМЭС'!E111</f>
        <v>48</v>
      </c>
      <c r="B50" s="17">
        <f>'ВЭС, ВПМЭС'!F111</f>
        <v>0</v>
      </c>
      <c r="C50" s="17">
        <f>'ВЭС, ВПМЭС'!G111</f>
        <v>0</v>
      </c>
      <c r="D50" s="17">
        <f>'ВЭС, ВПМЭС'!H111</f>
        <v>0</v>
      </c>
      <c r="F50" s="207">
        <f>'ВЭС, ВПМЭС'!J111</f>
        <v>48.9</v>
      </c>
      <c r="G50" s="193">
        <f>'ВЭС, ВПМЭС'!K111</f>
        <v>35</v>
      </c>
      <c r="H50" s="91">
        <f>'ВЭС, ВПМЭС'!L111</f>
        <v>0</v>
      </c>
      <c r="I50" s="91">
        <f>'ВЭС, ВПМЭС'!M111</f>
        <v>0</v>
      </c>
      <c r="J50" s="91">
        <f>'ВЭС, ВПМЭС'!N111</f>
        <v>0</v>
      </c>
      <c r="K50" s="17"/>
      <c r="L50" s="250"/>
      <c r="M50" s="91">
        <f>'ЧЭС, ВПМЭС'!E100</f>
        <v>47.8</v>
      </c>
      <c r="N50" s="17">
        <f>'ЧЭС, ВПМЭС'!F100</f>
        <v>0</v>
      </c>
      <c r="O50" s="17">
        <f>'ЧЭС, ВПМЭС'!G100</f>
        <v>0</v>
      </c>
      <c r="P50" s="17">
        <f>'ЧЭС, ВПМЭС'!H100</f>
        <v>0</v>
      </c>
      <c r="Q50" s="17"/>
      <c r="S50" s="207">
        <f>'ЧЭС, ВПМЭС'!J100</f>
        <v>48.8</v>
      </c>
      <c r="T50" s="193">
        <f>'ЧЭС, ВПМЭС'!K100</f>
        <v>40</v>
      </c>
      <c r="U50" s="91">
        <f>'ЧЭС, ВПМЭС'!L100</f>
        <v>7.2</v>
      </c>
      <c r="V50" s="91">
        <f>'ЧЭС, ВПМЭС'!M100</f>
        <v>7.1</v>
      </c>
      <c r="W50" s="91">
        <f>'ЧЭС, ВПМЭС'!N100</f>
        <v>7.1</v>
      </c>
      <c r="Y50" s="90">
        <f>ТЭС!E43</f>
        <v>48.6</v>
      </c>
      <c r="Z50" s="132">
        <f>ТЭС!F43</f>
        <v>4.9000000000000004</v>
      </c>
      <c r="AA50" s="132">
        <f>ТЭС!G43</f>
        <v>4.9000000000000004</v>
      </c>
      <c r="AB50" s="132">
        <f>ТЭС!H43</f>
        <v>4.9000000000000004</v>
      </c>
      <c r="AD50" s="207">
        <f>ТЭС!J43</f>
        <v>48.9</v>
      </c>
      <c r="AE50" s="141">
        <f>ТЭС!K43</f>
        <v>20</v>
      </c>
      <c r="AF50" s="91">
        <f>ТЭС!L43</f>
        <v>4.9000000000000004</v>
      </c>
      <c r="AG50" s="91">
        <f>ТЭС!M43</f>
        <v>4.9000000000000004</v>
      </c>
      <c r="AH50" s="91">
        <f>ТЭС!N43</f>
        <v>4.9000000000000004</v>
      </c>
      <c r="AJ50" s="47"/>
      <c r="AK50" s="47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234"/>
      <c r="AW50" s="234"/>
    </row>
    <row r="51" spans="1:55" hidden="1" x14ac:dyDescent="0.2">
      <c r="A51" s="91">
        <f>'ВЭС, ВПМЭС'!E112</f>
        <v>47.9</v>
      </c>
      <c r="B51" s="17">
        <f>'ВЭС, ВПМЭС'!F112</f>
        <v>15.9</v>
      </c>
      <c r="C51" s="17">
        <f>'ВЭС, ВПМЭС'!G112</f>
        <v>13.6</v>
      </c>
      <c r="D51" s="17">
        <f>'ВЭС, ВПМЭС'!H112</f>
        <v>13</v>
      </c>
      <c r="F51" s="207">
        <f>'ВЭС, ВПМЭС'!J112</f>
        <v>48.8</v>
      </c>
      <c r="G51" s="193">
        <f>'ВЭС, ВПМЭС'!K112</f>
        <v>35</v>
      </c>
      <c r="H51" s="91">
        <f>'ВЭС, ВПМЭС'!L112</f>
        <v>15.9</v>
      </c>
      <c r="I51" s="91">
        <f>'ВЭС, ВПМЭС'!M112</f>
        <v>13.6</v>
      </c>
      <c r="J51" s="91">
        <f>'ВЭС, ВПМЭС'!N112</f>
        <v>13</v>
      </c>
      <c r="K51" s="17"/>
      <c r="L51" s="250"/>
      <c r="M51" s="91">
        <f>'ЧЭС, ВПМЭС'!E101</f>
        <v>47.7</v>
      </c>
      <c r="N51" s="17">
        <f>'ЧЭС, ВПМЭС'!F101</f>
        <v>43.2</v>
      </c>
      <c r="O51" s="17">
        <f>'ЧЭС, ВПМЭС'!G101</f>
        <v>43.8</v>
      </c>
      <c r="P51" s="17">
        <f>'ЧЭС, ВПМЭС'!H101</f>
        <v>43.2</v>
      </c>
      <c r="Q51" s="17"/>
      <c r="S51" s="207">
        <f>'ЧЭС, ВПМЭС'!J101</f>
        <v>48.8</v>
      </c>
      <c r="T51" s="193">
        <f>'ЧЭС, ВПМЭС'!K101</f>
        <v>40</v>
      </c>
      <c r="U51" s="91">
        <f>'ЧЭС, ВПМЭС'!L101</f>
        <v>43.2</v>
      </c>
      <c r="V51" s="91">
        <f>'ЧЭС, ВПМЭС'!M101</f>
        <v>43.8</v>
      </c>
      <c r="W51" s="91">
        <f>'ЧЭС, ВПМЭС'!N101</f>
        <v>43.2</v>
      </c>
      <c r="Y51" s="90">
        <f>ТЭС!E44</f>
        <v>48.5</v>
      </c>
      <c r="Z51" s="132">
        <f>ТЭС!F44</f>
        <v>3.9</v>
      </c>
      <c r="AA51" s="132">
        <f>ТЭС!G44</f>
        <v>3.7</v>
      </c>
      <c r="AB51" s="132">
        <f>ТЭС!H44</f>
        <v>3.8</v>
      </c>
      <c r="AC51" s="90"/>
      <c r="AD51" s="207">
        <f>ТЭС!J44</f>
        <v>48.9</v>
      </c>
      <c r="AE51" s="141">
        <f>ТЭС!K44</f>
        <v>20</v>
      </c>
      <c r="AF51" s="91">
        <f>ТЭС!L44</f>
        <v>3.9</v>
      </c>
      <c r="AG51" s="91">
        <f>ТЭС!M44</f>
        <v>3.7</v>
      </c>
      <c r="AH51" s="91">
        <f>ТЭС!N44</f>
        <v>3.8</v>
      </c>
      <c r="AI51" s="91"/>
      <c r="AL51" s="70"/>
      <c r="AM51" s="46"/>
      <c r="AN51" s="46"/>
      <c r="AO51" s="76"/>
      <c r="AP51" s="76"/>
      <c r="AQ51" s="76"/>
      <c r="AR51" s="234"/>
      <c r="AS51" s="234"/>
      <c r="AT51" s="234"/>
      <c r="AU51" s="234"/>
      <c r="AV51" s="234"/>
      <c r="AW51" s="234"/>
    </row>
    <row r="52" spans="1:55" hidden="1" x14ac:dyDescent="0.2">
      <c r="A52" s="91">
        <f>'ВЭС, ВПМЭС'!E113</f>
        <v>47.8</v>
      </c>
      <c r="B52" s="17">
        <f>'ВЭС, ВПМЭС'!F113</f>
        <v>3.4</v>
      </c>
      <c r="C52" s="17">
        <f>'ВЭС, ВПМЭС'!G113</f>
        <v>3.8</v>
      </c>
      <c r="D52" s="17">
        <f>'ВЭС, ВПМЭС'!H113</f>
        <v>3.7</v>
      </c>
      <c r="F52" s="207">
        <f>'ВЭС, ВПМЭС'!J113</f>
        <v>48.8</v>
      </c>
      <c r="G52" s="193">
        <f>'ВЭС, ВПМЭС'!K113</f>
        <v>35</v>
      </c>
      <c r="H52" s="91">
        <f>'ВЭС, ВПМЭС'!L113</f>
        <v>3.4</v>
      </c>
      <c r="I52" s="91">
        <f>'ВЭС, ВПМЭС'!M113</f>
        <v>3.8</v>
      </c>
      <c r="J52" s="91">
        <f>'ВЭС, ВПМЭС'!N113</f>
        <v>3.7</v>
      </c>
      <c r="K52" s="17"/>
      <c r="L52" s="250"/>
      <c r="M52" s="91">
        <f>'ЧЭС, ВПМЭС'!E102</f>
        <v>47.6</v>
      </c>
      <c r="N52" s="17">
        <f>'ЧЭС, ВПМЭС'!F102</f>
        <v>40.200000000000003</v>
      </c>
      <c r="O52" s="17">
        <f>'ЧЭС, ВПМЭС'!G102</f>
        <v>40.700000000000003</v>
      </c>
      <c r="P52" s="17">
        <f>'ЧЭС, ВПМЭС'!H102</f>
        <v>40.799999999999997</v>
      </c>
      <c r="Q52" s="17"/>
      <c r="S52" s="207">
        <f>'ЧЭС, ВПМЭС'!J102</f>
        <v>48.8</v>
      </c>
      <c r="T52" s="193">
        <f>'ЧЭС, ВПМЭС'!K102</f>
        <v>45</v>
      </c>
      <c r="U52" s="91">
        <f>'ЧЭС, ВПМЭС'!L102</f>
        <v>40.200000000000003</v>
      </c>
      <c r="V52" s="91">
        <f>'ЧЭС, ВПМЭС'!M102</f>
        <v>40.700000000000003</v>
      </c>
      <c r="W52" s="91">
        <f>'ЧЭС, ВПМЭС'!N102</f>
        <v>40.799999999999997</v>
      </c>
      <c r="Y52" s="90">
        <f>ТЭС!E45</f>
        <v>48.2</v>
      </c>
      <c r="Z52" s="132">
        <f>ТЭС!F45</f>
        <v>0.9</v>
      </c>
      <c r="AA52" s="132">
        <f>ТЭС!G45</f>
        <v>1</v>
      </c>
      <c r="AB52" s="132">
        <f>ТЭС!H45</f>
        <v>0.6</v>
      </c>
      <c r="AD52" s="207">
        <f>ТЭС!J45</f>
        <v>48.9</v>
      </c>
      <c r="AE52" s="141">
        <f>ТЭС!K45</f>
        <v>30</v>
      </c>
      <c r="AF52" s="91">
        <f>ТЭС!L45</f>
        <v>0.9</v>
      </c>
      <c r="AG52" s="91">
        <f>ТЭС!M45</f>
        <v>1</v>
      </c>
      <c r="AH52" s="91">
        <f>ТЭС!N45</f>
        <v>0.6</v>
      </c>
      <c r="AI52" s="91"/>
      <c r="AL52" s="70"/>
      <c r="AM52" s="234"/>
      <c r="AN52" s="234"/>
      <c r="AO52" s="75"/>
      <c r="AP52" s="75"/>
      <c r="AQ52" s="75"/>
      <c r="AR52" s="234"/>
      <c r="AS52" s="234"/>
      <c r="AT52" s="234"/>
      <c r="AU52" s="234"/>
      <c r="AV52" s="234"/>
      <c r="AW52" s="234"/>
    </row>
    <row r="53" spans="1:55" hidden="1" x14ac:dyDescent="0.2">
      <c r="A53" s="91">
        <f>'ВЭС, ВПМЭС'!E114</f>
        <v>47.5</v>
      </c>
      <c r="B53" s="17">
        <f>'ВЭС, ВПМЭС'!F114</f>
        <v>11.6</v>
      </c>
      <c r="C53" s="17">
        <f>'ВЭС, ВПМЭС'!G114</f>
        <v>15.3</v>
      </c>
      <c r="D53" s="17">
        <f>'ВЭС, ВПМЭС'!H114</f>
        <v>13.6</v>
      </c>
      <c r="F53" s="207">
        <f>'ВЭС, ВПМЭС'!J114</f>
        <v>48.8</v>
      </c>
      <c r="G53" s="193">
        <f>'ВЭС, ВПМЭС'!K114</f>
        <v>45</v>
      </c>
      <c r="H53" s="91">
        <f>'ВЭС, ВПМЭС'!L114</f>
        <v>6.1</v>
      </c>
      <c r="I53" s="91">
        <f>'ВЭС, ВПМЭС'!M114</f>
        <v>8.5</v>
      </c>
      <c r="J53" s="91">
        <f>'ВЭС, ВПМЭС'!N114</f>
        <v>7.1</v>
      </c>
      <c r="K53" s="17"/>
      <c r="L53" s="91"/>
      <c r="M53" s="91">
        <f>'ЧЭС, ВПМЭС'!E103</f>
        <v>47.5</v>
      </c>
      <c r="N53" s="17">
        <f>'ЧЭС, ВПМЭС'!F103</f>
        <v>19.5</v>
      </c>
      <c r="O53" s="17">
        <f>'ЧЭС, ВПМЭС'!G103</f>
        <v>22</v>
      </c>
      <c r="P53" s="17">
        <f>'ЧЭС, ВПМЭС'!H103</f>
        <v>21.3</v>
      </c>
      <c r="Q53" s="17"/>
      <c r="S53" s="207">
        <f>'ЧЭС, ВПМЭС'!J103</f>
        <v>48.8</v>
      </c>
      <c r="T53" s="193">
        <f>'ЧЭС, ВПМЭС'!K103</f>
        <v>48</v>
      </c>
      <c r="U53" s="91">
        <f>'ЧЭС, ВПМЭС'!L103</f>
        <v>19.5</v>
      </c>
      <c r="V53" s="91">
        <f>'ЧЭС, ВПМЭС'!M103</f>
        <v>22</v>
      </c>
      <c r="W53" s="91">
        <f>'ЧЭС, ВПМЭС'!N103</f>
        <v>21.3</v>
      </c>
      <c r="Y53" s="90">
        <f>ТЭС!E46</f>
        <v>47.4</v>
      </c>
      <c r="Z53" s="132">
        <f>ТЭС!F46</f>
        <v>7.4</v>
      </c>
      <c r="AA53" s="132">
        <f>ТЭС!G46</f>
        <v>8.1</v>
      </c>
      <c r="AB53" s="132">
        <f>ТЭС!H46</f>
        <v>8.3000000000000007</v>
      </c>
      <c r="AD53" s="207">
        <f>ТЭС!J46</f>
        <v>48.8</v>
      </c>
      <c r="AE53" s="141">
        <f>ТЭС!K46</f>
        <v>50</v>
      </c>
      <c r="AF53" s="91">
        <f>ТЭС!L46</f>
        <v>7.4</v>
      </c>
      <c r="AG53" s="91">
        <f>ТЭС!M46</f>
        <v>8.1</v>
      </c>
      <c r="AH53" s="91">
        <f>ТЭС!N46</f>
        <v>8.3000000000000007</v>
      </c>
      <c r="AL53" s="70"/>
      <c r="AM53" s="234"/>
      <c r="AN53" s="234"/>
      <c r="AO53" s="75"/>
      <c r="AP53" s="75"/>
      <c r="AQ53" s="75"/>
      <c r="AR53" s="234"/>
      <c r="AS53" s="234"/>
      <c r="AT53" s="234"/>
      <c r="AU53" s="234"/>
      <c r="AV53" s="234"/>
      <c r="AW53" s="234"/>
    </row>
    <row r="54" spans="1:55" hidden="1" x14ac:dyDescent="0.2">
      <c r="A54" s="91">
        <f>'ВЭС, ВПМЭС'!E115</f>
        <v>47.5</v>
      </c>
      <c r="B54" s="17">
        <f>'ВЭС, ВПМЭС'!F115</f>
        <v>0</v>
      </c>
      <c r="C54" s="17">
        <f>'ВЭС, ВПМЭС'!G115</f>
        <v>0</v>
      </c>
      <c r="D54" s="17">
        <f>'ВЭС, ВПМЭС'!H115</f>
        <v>0</v>
      </c>
      <c r="F54" s="207">
        <f>'ВЭС, ВПМЭС'!J115</f>
        <v>48.8</v>
      </c>
      <c r="G54" s="193">
        <f>'ВЭС, ВПМЭС'!K115</f>
        <v>48</v>
      </c>
      <c r="H54" s="91">
        <f>'ВЭС, ВПМЭС'!L115</f>
        <v>5.5</v>
      </c>
      <c r="I54" s="91">
        <f>'ВЭС, ВПМЭС'!M115</f>
        <v>6.8</v>
      </c>
      <c r="J54" s="91">
        <f>'ВЭС, ВПМЭС'!N115</f>
        <v>6.5</v>
      </c>
      <c r="K54" s="91"/>
      <c r="L54" s="17"/>
      <c r="M54" s="91">
        <f>'ЧЭС, ВПМЭС'!E104</f>
        <v>47.4</v>
      </c>
      <c r="N54" s="17">
        <f>'ЧЭС, ВПМЭС'!F104</f>
        <v>31.9</v>
      </c>
      <c r="O54" s="17">
        <f>'ЧЭС, ВПМЭС'!G104</f>
        <v>34.700000000000003</v>
      </c>
      <c r="P54" s="17">
        <f>'ЧЭС, ВПМЭС'!H104</f>
        <v>30.1</v>
      </c>
      <c r="Q54" s="17"/>
      <c r="S54" s="207">
        <f>'ЧЭС, ВПМЭС'!J104</f>
        <v>48.8</v>
      </c>
      <c r="T54" s="193">
        <f>'ЧЭС, ВПМЭС'!K104</f>
        <v>48</v>
      </c>
      <c r="U54" s="91">
        <f>'ЧЭС, ВПМЭС'!L104</f>
        <v>16.100000000000001</v>
      </c>
      <c r="V54" s="91">
        <f>'ЧЭС, ВПМЭС'!M104</f>
        <v>17.5</v>
      </c>
      <c r="W54" s="91">
        <f>'ЧЭС, ВПМЭС'!N104</f>
        <v>17.7</v>
      </c>
      <c r="Y54" s="90" t="str">
        <f>ТЭС!E47</f>
        <v>АЧР-1</v>
      </c>
      <c r="Z54" s="91">
        <f>ТЭС!F47</f>
        <v>31.1</v>
      </c>
      <c r="AA54" s="91">
        <f>ТЭС!G47</f>
        <v>32</v>
      </c>
      <c r="AB54" s="91">
        <f>ТЭС!H47</f>
        <v>31.8</v>
      </c>
      <c r="AD54" s="207"/>
      <c r="AE54" s="141"/>
      <c r="AF54" s="91">
        <f>ТЭС!L47</f>
        <v>31.1</v>
      </c>
      <c r="AG54" s="91">
        <f>ТЭС!M47</f>
        <v>32</v>
      </c>
      <c r="AH54" s="91">
        <f>ТЭС!N47</f>
        <v>31.8</v>
      </c>
      <c r="AL54" s="234"/>
      <c r="AM54" s="234"/>
      <c r="AN54" s="234"/>
      <c r="AO54" s="123"/>
      <c r="AP54" s="123"/>
      <c r="AQ54" s="123"/>
      <c r="AR54" s="234"/>
      <c r="AS54" s="234"/>
      <c r="AT54" s="234"/>
      <c r="AU54" s="234"/>
      <c r="AV54" s="234"/>
      <c r="AW54" s="234"/>
    </row>
    <row r="55" spans="1:55" hidden="1" x14ac:dyDescent="0.2">
      <c r="A55" s="91">
        <f>'ВЭС, ВПМЭС'!E116</f>
        <v>47.3</v>
      </c>
      <c r="B55" s="17">
        <f>'ВЭС, ВПМЭС'!F116</f>
        <v>7.9</v>
      </c>
      <c r="C55" s="17">
        <f>'ВЭС, ВПМЭС'!G116</f>
        <v>10.8</v>
      </c>
      <c r="D55" s="17">
        <f>'ВЭС, ВПМЭС'!H116</f>
        <v>9.5</v>
      </c>
      <c r="E55" s="91"/>
      <c r="F55" s="207">
        <f>'ВЭС, ВПМЭС'!J116</f>
        <v>48.7</v>
      </c>
      <c r="G55" s="193">
        <f>'ВЭС, ВПМЭС'!K116</f>
        <v>50</v>
      </c>
      <c r="H55" s="91">
        <f>'ВЭС, ВПМЭС'!L116</f>
        <v>7.9</v>
      </c>
      <c r="I55" s="91">
        <f>'ВЭС, ВПМЭС'!M116</f>
        <v>10.8</v>
      </c>
      <c r="J55" s="91">
        <f>'ВЭС, ВПМЭС'!N116</f>
        <v>9.5</v>
      </c>
      <c r="K55" s="17"/>
      <c r="L55" s="17"/>
      <c r="M55" s="91">
        <f>'ЧЭС, ВПМЭС'!E105</f>
        <v>47.4</v>
      </c>
      <c r="N55" s="17">
        <f>'ЧЭС, ВПМЭС'!F105</f>
        <v>0</v>
      </c>
      <c r="O55" s="17">
        <f>'ЧЭС, ВПМЭС'!G105</f>
        <v>0</v>
      </c>
      <c r="P55" s="17">
        <f>'ЧЭС, ВПМЭС'!H105</f>
        <v>0</v>
      </c>
      <c r="Q55" s="17"/>
      <c r="S55" s="207">
        <f>'ЧЭС, ВПМЭС'!J105</f>
        <v>48.8</v>
      </c>
      <c r="T55" s="193">
        <f>'ЧЭС, ВПМЭС'!K105</f>
        <v>50</v>
      </c>
      <c r="U55" s="91">
        <f>'ЧЭС, ВПМЭС'!L105</f>
        <v>15.8</v>
      </c>
      <c r="V55" s="91">
        <f>'ЧЭС, ВПМЭС'!M105</f>
        <v>17.2</v>
      </c>
      <c r="W55" s="91">
        <f>'ЧЭС, ВПМЭС'!N105</f>
        <v>12.4</v>
      </c>
      <c r="Y55" s="90"/>
      <c r="Z55" s="91">
        <f>SUM(Z48:Z53)</f>
        <v>31.1</v>
      </c>
      <c r="AA55" s="91">
        <f t="shared" ref="AA55:AB55" si="127">SUM(AA48:AA53)</f>
        <v>32</v>
      </c>
      <c r="AB55" s="91">
        <f t="shared" si="127"/>
        <v>31.8</v>
      </c>
      <c r="AD55" s="207"/>
      <c r="AE55" s="141"/>
      <c r="AF55" s="91">
        <f>SUM(AF48:AF53)</f>
        <v>31.1</v>
      </c>
      <c r="AG55" s="91">
        <f t="shared" ref="AG55:AH55" si="128">SUM(AG48:AG53)</f>
        <v>32</v>
      </c>
      <c r="AH55" s="91">
        <f t="shared" si="128"/>
        <v>31.8</v>
      </c>
      <c r="AL55" s="234"/>
      <c r="AM55" s="234"/>
      <c r="AN55" s="234"/>
      <c r="AO55" s="234"/>
      <c r="AP55" s="234"/>
      <c r="AQ55" s="234"/>
      <c r="AR55" s="234"/>
      <c r="AS55" s="234"/>
      <c r="AT55" s="234"/>
      <c r="AU55" s="234"/>
      <c r="AV55" s="234"/>
      <c r="AW55" s="234"/>
    </row>
    <row r="56" spans="1:55" hidden="1" x14ac:dyDescent="0.2">
      <c r="A56" s="91">
        <f>'ВЭС, ВПМЭС'!E117</f>
        <v>46.8</v>
      </c>
      <c r="B56" s="17">
        <f>'ВЭС, ВПМЭС'!F117</f>
        <v>11.6</v>
      </c>
      <c r="C56" s="17">
        <f>'ВЭС, ВПМЭС'!G117</f>
        <v>12.9</v>
      </c>
      <c r="D56" s="17">
        <f>'ВЭС, ВПМЭС'!H117</f>
        <v>12.6</v>
      </c>
      <c r="F56" s="207">
        <f>'ВЭС, ВПМЭС'!J117</f>
        <v>48.7</v>
      </c>
      <c r="G56" s="193">
        <f>'ВЭС, ВПМЭС'!K117</f>
        <v>55</v>
      </c>
      <c r="H56" s="91">
        <f>'ВЭС, ВПМЭС'!L117</f>
        <v>11.6</v>
      </c>
      <c r="I56" s="91">
        <f>'ВЭС, ВПМЭС'!M117</f>
        <v>12.9</v>
      </c>
      <c r="J56" s="91">
        <f>'ВЭС, ВПМЭС'!N117</f>
        <v>12.6</v>
      </c>
      <c r="K56" s="91"/>
      <c r="M56" s="91">
        <f>'ЧЭС, ВПМЭС'!E106</f>
        <v>47.3</v>
      </c>
      <c r="N56" s="17">
        <f>'ЧЭС, ВПМЭС'!F106</f>
        <v>22.1</v>
      </c>
      <c r="O56" s="17">
        <f>'ЧЭС, ВПМЭС'!G106</f>
        <v>27.6</v>
      </c>
      <c r="P56" s="17">
        <f>'ЧЭС, ВПМЭС'!H106</f>
        <v>28.5</v>
      </c>
      <c r="Q56" s="17"/>
      <c r="S56" s="207">
        <f>'ЧЭС, ВПМЭС'!J106</f>
        <v>48.8</v>
      </c>
      <c r="T56" s="193">
        <f>'ЧЭС, ВПМЭС'!K106</f>
        <v>50</v>
      </c>
      <c r="U56" s="91">
        <f>'ЧЭС, ВПМЭС'!L106</f>
        <v>22.1</v>
      </c>
      <c r="V56" s="91">
        <f>'ЧЭС, ВПМЭС'!M106</f>
        <v>27.6</v>
      </c>
      <c r="W56" s="91">
        <f>'ЧЭС, ВПМЭС'!N106</f>
        <v>28.5</v>
      </c>
      <c r="Z56" s="125">
        <f>Z54-Z55</f>
        <v>0</v>
      </c>
      <c r="AA56" s="125">
        <f t="shared" ref="AA56" si="129">AA54-AA55</f>
        <v>0</v>
      </c>
      <c r="AB56" s="125">
        <f>AB54-AB55</f>
        <v>0</v>
      </c>
      <c r="AD56" s="207"/>
      <c r="AE56" s="141"/>
      <c r="AF56" s="125">
        <f>AF54-AF55</f>
        <v>0</v>
      </c>
      <c r="AG56" s="125">
        <f t="shared" ref="AG56" si="130">AG54-AG55</f>
        <v>0</v>
      </c>
      <c r="AH56" s="125">
        <f>AH54-AH55</f>
        <v>0</v>
      </c>
    </row>
    <row r="57" spans="1:55" hidden="1" x14ac:dyDescent="0.2">
      <c r="A57" s="91">
        <f>'ВЭС, ВПМЭС'!E118</f>
        <v>46.7</v>
      </c>
      <c r="B57" s="17">
        <f>'ВЭС, ВПМЭС'!F118</f>
        <v>23.7</v>
      </c>
      <c r="C57" s="17">
        <f>'ВЭС, ВПМЭС'!G118</f>
        <v>24.7</v>
      </c>
      <c r="D57" s="17">
        <f>'ВЭС, ВПМЭС'!H118</f>
        <v>24.5</v>
      </c>
      <c r="F57" s="207">
        <f>'ВЭС, ВПМЭС'!J118</f>
        <v>48.7</v>
      </c>
      <c r="G57" s="193">
        <f>'ВЭС, ВПМЭС'!K118</f>
        <v>60</v>
      </c>
      <c r="H57" s="91">
        <f>'ВЭС, ВПМЭС'!L118</f>
        <v>7.1</v>
      </c>
      <c r="I57" s="91">
        <f>'ВЭС, ВПМЭС'!M118</f>
        <v>7.8</v>
      </c>
      <c r="J57" s="91">
        <f>'ВЭС, ВПМЭС'!N118</f>
        <v>7.6</v>
      </c>
      <c r="L57" s="90"/>
      <c r="M57" s="91">
        <f>'ЧЭС, ВПМЭС'!E107</f>
        <v>47.2</v>
      </c>
      <c r="N57" s="17">
        <f>'ЧЭС, ВПМЭС'!F107</f>
        <v>34.1</v>
      </c>
      <c r="O57" s="17">
        <f>'ЧЭС, ВПМЭС'!G107</f>
        <v>35.5</v>
      </c>
      <c r="P57" s="17">
        <f>'ЧЭС, ВПМЭС'!H107</f>
        <v>30.3</v>
      </c>
      <c r="Q57" s="91"/>
      <c r="S57" s="207">
        <f>'ЧЭС, ВПМЭС'!J107</f>
        <v>48.7</v>
      </c>
      <c r="T57" s="193">
        <f>'ЧЭС, ВПМЭС'!K107</f>
        <v>50</v>
      </c>
      <c r="U57" s="91">
        <f>'ЧЭС, ВПМЭС'!L107</f>
        <v>34.1</v>
      </c>
      <c r="V57" s="91">
        <f>'ЧЭС, ВПМЭС'!M107</f>
        <v>35.5</v>
      </c>
      <c r="W57" s="91">
        <f>'ЧЭС, ВПМЭС'!N107</f>
        <v>30.3</v>
      </c>
      <c r="AI57" s="90"/>
      <c r="AJ57" s="90"/>
      <c r="AK57" s="90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BA57" s="90"/>
      <c r="BB57" s="90"/>
    </row>
    <row r="58" spans="1:55" hidden="1" x14ac:dyDescent="0.2">
      <c r="A58" s="91">
        <f>'ВЭС, ВПМЭС'!E119</f>
        <v>46.7</v>
      </c>
      <c r="F58" s="207">
        <f>'ВЭС, ВПМЭС'!J119</f>
        <v>48.7</v>
      </c>
      <c r="G58" s="193">
        <f>'ВЭС, ВПМЭС'!K119</f>
        <v>65</v>
      </c>
      <c r="H58" s="91">
        <f>'ВЭС, ВПМЭС'!L119</f>
        <v>16.600000000000001</v>
      </c>
      <c r="I58" s="91">
        <f>'ВЭС, ВПМЭС'!M119</f>
        <v>16.899999999999999</v>
      </c>
      <c r="J58" s="91">
        <f>'ВЭС, ВПМЭС'!N119</f>
        <v>16.899999999999999</v>
      </c>
      <c r="M58" s="91">
        <f>'ЧЭС, ВПМЭС'!E108</f>
        <v>47</v>
      </c>
      <c r="N58" s="17">
        <f>'ЧЭС, ВПМЭС'!F108</f>
        <v>53.9</v>
      </c>
      <c r="O58" s="17">
        <f>'ЧЭС, ВПМЭС'!G108</f>
        <v>48.4</v>
      </c>
      <c r="P58" s="17">
        <f>'ЧЭС, ВПМЭС'!H108</f>
        <v>42.6</v>
      </c>
      <c r="Q58" s="17"/>
      <c r="R58" s="17"/>
      <c r="S58" s="207">
        <f>'ЧЭС, ВПМЭС'!J108</f>
        <v>48.7</v>
      </c>
      <c r="T58" s="193">
        <f>'ЧЭС, ВПМЭС'!K108</f>
        <v>55</v>
      </c>
      <c r="U58" s="91">
        <f>'ЧЭС, ВПМЭС'!L108</f>
        <v>53.9</v>
      </c>
      <c r="V58" s="91">
        <f>'ЧЭС, ВПМЭС'!M108</f>
        <v>48.4</v>
      </c>
      <c r="W58" s="91">
        <f>'ЧЭС, ВПМЭС'!N108</f>
        <v>42.6</v>
      </c>
    </row>
    <row r="59" spans="1:55" hidden="1" x14ac:dyDescent="0.2">
      <c r="B59" s="91">
        <f>SUM(B37:B57)</f>
        <v>204</v>
      </c>
      <c r="C59" s="91">
        <f t="shared" ref="C59:D59" si="131">SUM(C37:C57)</f>
        <v>231.6</v>
      </c>
      <c r="D59" s="91">
        <f t="shared" si="131"/>
        <v>213.6</v>
      </c>
      <c r="F59" s="207"/>
      <c r="G59" s="193"/>
      <c r="H59" s="91">
        <f>SUM(H37:H58)</f>
        <v>204</v>
      </c>
      <c r="I59" s="91">
        <f t="shared" ref="I59:J59" si="132">SUM(I37:I58)</f>
        <v>231.6</v>
      </c>
      <c r="J59" s="91">
        <f t="shared" si="132"/>
        <v>213.6</v>
      </c>
      <c r="M59" s="91">
        <f>'ЧЭС, ВПМЭС'!E109</f>
        <v>46.8</v>
      </c>
      <c r="N59" s="17">
        <f>'ЧЭС, ВПМЭС'!F109</f>
        <v>27.5</v>
      </c>
      <c r="O59" s="17">
        <f>'ЧЭС, ВПМЭС'!G109</f>
        <v>31</v>
      </c>
      <c r="P59" s="17">
        <f>'ЧЭС, ВПМЭС'!H109</f>
        <v>38.700000000000003</v>
      </c>
      <c r="Q59" s="17"/>
      <c r="R59" s="17"/>
      <c r="S59" s="207">
        <f>'ЧЭС, ВПМЭС'!J109</f>
        <v>48.7</v>
      </c>
      <c r="T59" s="193">
        <f>'ЧЭС, ВПМЭС'!K109</f>
        <v>60</v>
      </c>
      <c r="U59" s="91">
        <f>'ЧЭС, ВПМЭС'!L109</f>
        <v>27.5</v>
      </c>
      <c r="V59" s="91">
        <f>'ЧЭС, ВПМЭС'!M109</f>
        <v>31</v>
      </c>
      <c r="W59" s="91">
        <f>'ЧЭС, ВПМЭС'!N109</f>
        <v>38.700000000000003</v>
      </c>
      <c r="X59" s="17"/>
      <c r="Y59" s="280" t="s">
        <v>134</v>
      </c>
      <c r="Z59" s="281"/>
      <c r="AA59" s="281"/>
      <c r="AB59" s="297"/>
      <c r="AC59" s="296" t="s">
        <v>193</v>
      </c>
      <c r="AD59" s="296"/>
      <c r="AE59" s="296"/>
      <c r="AF59" s="296"/>
      <c r="AG59" s="296"/>
      <c r="AH59" s="296"/>
    </row>
    <row r="60" spans="1:55" hidden="1" x14ac:dyDescent="0.2">
      <c r="B60" s="91">
        <f>'ВЭС, ВПМЭС'!F120</f>
        <v>204</v>
      </c>
      <c r="C60" s="91">
        <f>'ВЭС, ВПМЭС'!G120</f>
        <v>231.6</v>
      </c>
      <c r="D60" s="91">
        <f>'ВЭС, ВПМЭС'!H120</f>
        <v>213.6</v>
      </c>
      <c r="H60" s="91">
        <f>'ВЭС, ВПМЭС'!L120</f>
        <v>204</v>
      </c>
      <c r="I60" s="91">
        <f>'ВЭС, ВПМЭС'!M120</f>
        <v>231.6</v>
      </c>
      <c r="J60" s="91">
        <f>'ВЭС, ВПМЭС'!N120</f>
        <v>213.6</v>
      </c>
      <c r="K60" s="91"/>
      <c r="M60" s="91">
        <f>'ЧЭС, ВПМЭС'!E110</f>
        <v>46.7</v>
      </c>
      <c r="N60" s="17">
        <f>'ЧЭС, ВПМЭС'!F110</f>
        <v>5.7</v>
      </c>
      <c r="O60" s="17">
        <f>'ЧЭС, ВПМЭС'!G110</f>
        <v>6.8</v>
      </c>
      <c r="P60" s="17">
        <f>'ЧЭС, ВПМЭС'!H110</f>
        <v>7.1</v>
      </c>
      <c r="Q60" s="17"/>
      <c r="S60" s="207">
        <f>'ЧЭС, ВПМЭС'!J110</f>
        <v>48.7</v>
      </c>
      <c r="T60" s="193">
        <f>'ЧЭС, ВПМЭС'!K110</f>
        <v>60</v>
      </c>
      <c r="U60" s="91">
        <f>'ЧЭС, ВПМЭС'!L110</f>
        <v>5.7</v>
      </c>
      <c r="V60" s="91">
        <f>'ЧЭС, ВПМЭС'!M110</f>
        <v>6.8</v>
      </c>
      <c r="W60" s="91">
        <f>'ЧЭС, ВПМЭС'!N110</f>
        <v>7.1</v>
      </c>
      <c r="Y60" s="90">
        <f>КЭС!E42</f>
        <v>48.7</v>
      </c>
      <c r="Z60" s="17">
        <f>КЭС!F42</f>
        <v>4.2</v>
      </c>
      <c r="AA60" s="17">
        <f>КЭС!G42</f>
        <v>3.9</v>
      </c>
      <c r="AB60" s="17">
        <f>КЭС!H42</f>
        <v>4.3</v>
      </c>
      <c r="AD60" s="207">
        <f>КЭС!J42</f>
        <v>49</v>
      </c>
      <c r="AE60" s="141">
        <f>КЭС!K42</f>
        <v>10</v>
      </c>
      <c r="AF60" s="17">
        <f>КЭС!L42</f>
        <v>4.2</v>
      </c>
      <c r="AG60" s="17">
        <f>КЭС!M42</f>
        <v>3.9</v>
      </c>
      <c r="AH60" s="17">
        <f>КЭС!N42</f>
        <v>4.3</v>
      </c>
      <c r="AL60" s="91"/>
      <c r="AM60" s="134"/>
      <c r="AN60" s="134"/>
      <c r="AO60" s="134"/>
      <c r="AP60" s="134"/>
      <c r="AQ60" s="134"/>
      <c r="AR60" s="134"/>
      <c r="AS60" s="134"/>
      <c r="AT60" s="134"/>
      <c r="AU60" s="134"/>
      <c r="AV60" s="90"/>
      <c r="AW60" s="91"/>
      <c r="AY60" s="90"/>
      <c r="AZ60" s="91"/>
      <c r="BC60" s="91"/>
    </row>
    <row r="61" spans="1:55" hidden="1" x14ac:dyDescent="0.2">
      <c r="B61" s="125">
        <f>B59-B60</f>
        <v>0</v>
      </c>
      <c r="C61" s="125">
        <f t="shared" ref="C61:D61" si="133">C59-C60</f>
        <v>0</v>
      </c>
      <c r="D61" s="125">
        <f t="shared" si="133"/>
        <v>0</v>
      </c>
      <c r="F61" s="207"/>
      <c r="G61" s="193"/>
      <c r="H61" s="125">
        <f>H59-H60</f>
        <v>0</v>
      </c>
      <c r="I61" s="125">
        <f t="shared" ref="I61" si="134">I59-I60</f>
        <v>0</v>
      </c>
      <c r="J61" s="125">
        <f>J59-J60</f>
        <v>0</v>
      </c>
      <c r="K61" s="91"/>
      <c r="M61" s="91">
        <f>'ЧЭС, ВПМЭС'!E111</f>
        <v>46.6</v>
      </c>
      <c r="N61" s="17">
        <f>'ЧЭС, ВПМЭС'!F111</f>
        <v>28.7</v>
      </c>
      <c r="O61" s="17">
        <f>'ЧЭС, ВПМЭС'!G111</f>
        <v>29.1</v>
      </c>
      <c r="P61" s="17">
        <f>'ЧЭС, ВПМЭС'!H111</f>
        <v>28.9</v>
      </c>
      <c r="Q61" s="17"/>
      <c r="S61" s="207">
        <f>'ЧЭС, ВПМЭС'!J111</f>
        <v>48.7</v>
      </c>
      <c r="T61" s="193">
        <f>'ЧЭС, ВПМЭС'!K111</f>
        <v>65</v>
      </c>
      <c r="U61" s="91">
        <f>'ЧЭС, ВПМЭС'!L111</f>
        <v>23.2</v>
      </c>
      <c r="V61" s="91">
        <f>'ЧЭС, ВПМЭС'!M111</f>
        <v>22.9</v>
      </c>
      <c r="W61" s="91">
        <f>'ЧЭС, ВПМЭС'!N111</f>
        <v>23</v>
      </c>
      <c r="Y61" s="90">
        <f>КЭС!E43</f>
        <v>48.5</v>
      </c>
      <c r="Z61" s="17">
        <f>КЭС!F43</f>
        <v>4.5</v>
      </c>
      <c r="AA61" s="17">
        <f>КЭС!G43</f>
        <v>4.5</v>
      </c>
      <c r="AB61" s="17">
        <f>КЭС!H43</f>
        <v>4.5</v>
      </c>
      <c r="AD61" s="207">
        <f>КЭС!J43</f>
        <v>48.9</v>
      </c>
      <c r="AE61" s="141">
        <f>КЭС!K43</f>
        <v>20</v>
      </c>
      <c r="AF61" s="17">
        <f>КЭС!L43</f>
        <v>4.5</v>
      </c>
      <c r="AG61" s="17">
        <f>КЭС!M43</f>
        <v>4.5</v>
      </c>
      <c r="AH61" s="17">
        <f>КЭС!N43</f>
        <v>4.5</v>
      </c>
      <c r="AL61" s="91"/>
      <c r="AM61" s="134"/>
      <c r="AN61" s="134"/>
      <c r="AO61" s="134"/>
      <c r="AP61" s="134"/>
      <c r="AQ61" s="134"/>
      <c r="AR61" s="134"/>
      <c r="AS61" s="134"/>
      <c r="AT61" s="134"/>
      <c r="AU61" s="134"/>
      <c r="AV61" s="90"/>
      <c r="AW61" s="91"/>
      <c r="AY61" s="90"/>
      <c r="AZ61" s="91"/>
      <c r="BC61" s="91"/>
    </row>
    <row r="62" spans="1:55" hidden="1" x14ac:dyDescent="0.2">
      <c r="B62" s="90"/>
      <c r="C62" s="91"/>
      <c r="D62" s="90"/>
      <c r="F62" s="207"/>
      <c r="G62" s="193"/>
      <c r="H62" s="91"/>
      <c r="I62" s="91"/>
      <c r="J62" s="91"/>
      <c r="K62" s="91"/>
      <c r="M62" s="91">
        <f>'ЧЭС, ВПМЭС'!E112</f>
        <v>46.6</v>
      </c>
      <c r="N62" s="17">
        <f>'ЧЭС, ВПМЭС'!F112</f>
        <v>0</v>
      </c>
      <c r="O62" s="17">
        <f>'ЧЭС, ВПМЭС'!G112</f>
        <v>0</v>
      </c>
      <c r="P62" s="17">
        <f>'ЧЭС, ВПМЭС'!H112</f>
        <v>0</v>
      </c>
      <c r="Q62" s="17"/>
      <c r="S62" s="207">
        <f>'ЧЭС, ВПМЭС'!J112</f>
        <v>48.7</v>
      </c>
      <c r="T62" s="193">
        <f>'ЧЭС, ВПМЭС'!K112</f>
        <v>70</v>
      </c>
      <c r="U62" s="91">
        <f>'ЧЭС, ВПМЭС'!L112</f>
        <v>5.5</v>
      </c>
      <c r="V62" s="91">
        <f>'ЧЭС, ВПМЭС'!M112</f>
        <v>6.2</v>
      </c>
      <c r="W62" s="91">
        <f>'ЧЭС, ВПМЭС'!N112</f>
        <v>5.9</v>
      </c>
      <c r="Y62" s="90" t="str">
        <f>КЭС!E44</f>
        <v>АЧР-1</v>
      </c>
      <c r="Z62" s="91">
        <f>КЭС!F44</f>
        <v>8.6999999999999993</v>
      </c>
      <c r="AA62" s="91">
        <f>КЭС!G44</f>
        <v>8.4</v>
      </c>
      <c r="AB62" s="91">
        <f>КЭС!H44</f>
        <v>8.8000000000000007</v>
      </c>
      <c r="AD62" s="207"/>
      <c r="AE62" s="141"/>
      <c r="AF62" s="91">
        <f>КЭС!L44</f>
        <v>8.6999999999999993</v>
      </c>
      <c r="AG62" s="91">
        <f>КЭС!M44</f>
        <v>8.4</v>
      </c>
      <c r="AH62" s="91">
        <f>КЭС!N44</f>
        <v>8.8000000000000007</v>
      </c>
      <c r="AL62" s="91"/>
      <c r="AM62" s="134"/>
      <c r="AN62" s="134"/>
      <c r="AO62" s="134"/>
      <c r="AP62" s="134"/>
      <c r="AQ62" s="134"/>
      <c r="AR62" s="134"/>
      <c r="AS62" s="134"/>
      <c r="AT62" s="134"/>
      <c r="AU62" s="134"/>
      <c r="AV62" s="90"/>
      <c r="AW62" s="91"/>
      <c r="AY62" s="90"/>
      <c r="AZ62" s="91"/>
      <c r="BC62" s="91"/>
    </row>
    <row r="63" spans="1:55" hidden="1" x14ac:dyDescent="0.2">
      <c r="B63" s="90"/>
      <c r="C63" s="91"/>
      <c r="D63" s="90"/>
      <c r="F63" s="207"/>
      <c r="G63" s="193"/>
      <c r="H63" s="91"/>
      <c r="I63" s="91"/>
      <c r="J63" s="91"/>
      <c r="K63" s="91"/>
      <c r="M63" s="91">
        <f>'ЧЭС, ВПМЭС'!E113</f>
        <v>46.5</v>
      </c>
      <c r="N63" s="17">
        <f>'ЧЭС, ВПМЭС'!F113</f>
        <v>35.299999999999997</v>
      </c>
      <c r="O63" s="17">
        <f>'ЧЭС, ВПМЭС'!G113</f>
        <v>42.6</v>
      </c>
      <c r="P63" s="17">
        <f>'ЧЭС, ВПМЭС'!H113</f>
        <v>41.2</v>
      </c>
      <c r="Q63" s="17"/>
      <c r="S63" s="207">
        <f>'ЧЭС, ВПМЭС'!J113</f>
        <v>48.7</v>
      </c>
      <c r="T63" s="193">
        <f>'ЧЭС, ВПМЭС'!K113</f>
        <v>70</v>
      </c>
      <c r="U63" s="91">
        <f>'ЧЭС, ВПМЭС'!L113</f>
        <v>35.299999999999997</v>
      </c>
      <c r="V63" s="91">
        <f>'ЧЭС, ВПМЭС'!M113</f>
        <v>42.6</v>
      </c>
      <c r="W63" s="91">
        <f>'ЧЭС, ВПМЭС'!N113</f>
        <v>41.2</v>
      </c>
      <c r="Y63" s="90"/>
      <c r="Z63" s="91">
        <f>SUM(Z60:Z61)</f>
        <v>8.6999999999999993</v>
      </c>
      <c r="AA63" s="91">
        <f t="shared" ref="AA63:AB63" si="135">SUM(AA60:AA61)</f>
        <v>8.4</v>
      </c>
      <c r="AB63" s="91">
        <f t="shared" si="135"/>
        <v>8.8000000000000007</v>
      </c>
      <c r="AC63" s="90"/>
      <c r="AD63" s="207"/>
      <c r="AE63" s="141"/>
      <c r="AF63" s="91">
        <f>SUM(AF60:AF61)</f>
        <v>8.6999999999999993</v>
      </c>
      <c r="AG63" s="91">
        <f t="shared" ref="AG63:AH63" si="136">SUM(AG60:AG61)</f>
        <v>8.4</v>
      </c>
      <c r="AH63" s="91">
        <f t="shared" si="136"/>
        <v>8.8000000000000007</v>
      </c>
      <c r="AL63" s="91"/>
      <c r="AM63" s="134"/>
      <c r="AN63" s="134"/>
      <c r="AO63" s="134"/>
      <c r="AP63" s="134"/>
      <c r="AQ63" s="134"/>
      <c r="AR63" s="134"/>
      <c r="AS63" s="134"/>
      <c r="AT63" s="134"/>
      <c r="AU63" s="134"/>
      <c r="AV63" s="90"/>
      <c r="AW63" s="91"/>
      <c r="AY63" s="90"/>
      <c r="AZ63" s="91"/>
      <c r="BC63" s="91"/>
    </row>
    <row r="64" spans="1:55" hidden="1" x14ac:dyDescent="0.2">
      <c r="B64" s="90"/>
      <c r="C64" s="91"/>
      <c r="D64" s="90"/>
      <c r="F64" s="207"/>
      <c r="G64" s="193"/>
      <c r="H64" s="91"/>
      <c r="I64" s="91"/>
      <c r="J64" s="91"/>
      <c r="K64" s="91"/>
      <c r="M64" s="91" t="str">
        <f>'ЧЭС, ВПМЭС'!E114</f>
        <v>АЧР-1</v>
      </c>
      <c r="N64" s="91">
        <f>SUM(N37:N63)</f>
        <v>454.7</v>
      </c>
      <c r="O64" s="91">
        <f t="shared" ref="O64:P64" si="137">SUM(O37:O63)</f>
        <v>476.2</v>
      </c>
      <c r="P64" s="91">
        <f t="shared" si="137"/>
        <v>467.2</v>
      </c>
      <c r="Q64" s="17"/>
      <c r="S64" s="207"/>
      <c r="T64" s="193"/>
      <c r="U64" s="91">
        <f>SUM(U37:U63)</f>
        <v>454.7</v>
      </c>
      <c r="V64" s="91">
        <f t="shared" ref="V64:W64" si="138">SUM(V37:V63)</f>
        <v>476.2</v>
      </c>
      <c r="W64" s="91">
        <f t="shared" si="138"/>
        <v>467.2</v>
      </c>
      <c r="Y64" s="90"/>
      <c r="Z64" s="125">
        <f>Z62-Z63</f>
        <v>0</v>
      </c>
      <c r="AA64" s="125">
        <f t="shared" ref="AA64" si="139">AA62-AA63</f>
        <v>0</v>
      </c>
      <c r="AB64" s="125">
        <f>AB62-AB63</f>
        <v>0</v>
      </c>
      <c r="AC64" s="91"/>
      <c r="AD64" s="207"/>
      <c r="AE64" s="141"/>
      <c r="AF64" s="125">
        <f>AF62-AF63</f>
        <v>0</v>
      </c>
      <c r="AG64" s="125">
        <f t="shared" ref="AG64" si="140">AG62-AG63</f>
        <v>0</v>
      </c>
      <c r="AH64" s="125">
        <f>AH62-AH63</f>
        <v>0</v>
      </c>
      <c r="AL64" s="91"/>
      <c r="AM64" s="134"/>
      <c r="AN64" s="134"/>
      <c r="AO64" s="134"/>
      <c r="AP64" s="134"/>
      <c r="AQ64" s="134"/>
      <c r="AR64" s="134"/>
      <c r="AS64" s="134"/>
      <c r="AT64" s="134"/>
      <c r="AU64" s="134"/>
      <c r="AV64" s="90"/>
      <c r="AW64" s="91"/>
      <c r="AY64" s="90"/>
      <c r="AZ64" s="91"/>
      <c r="BC64" s="91"/>
    </row>
    <row r="65" spans="2:55" hidden="1" x14ac:dyDescent="0.2">
      <c r="B65" s="90"/>
      <c r="C65" s="91"/>
      <c r="D65" s="90"/>
      <c r="F65" s="207"/>
      <c r="G65" s="193"/>
      <c r="H65" s="91"/>
      <c r="I65" s="91"/>
      <c r="J65" s="91"/>
      <c r="K65" s="91"/>
      <c r="M65" s="91"/>
      <c r="N65" s="91">
        <f>'ЧЭС, ВПМЭС'!F115-'ЧЭС, ВПМЭС'!F85</f>
        <v>454.7</v>
      </c>
      <c r="O65" s="91">
        <f>'ЧЭС, ВПМЭС'!G115-'ЧЭС, ВПМЭС'!G85</f>
        <v>476.2</v>
      </c>
      <c r="P65" s="91">
        <f>'ЧЭС, ВПМЭС'!H115-'ЧЭС, ВПМЭС'!H85</f>
        <v>467.2</v>
      </c>
      <c r="Q65" s="17"/>
      <c r="S65" s="207"/>
      <c r="T65" s="193"/>
      <c r="U65" s="91">
        <f>'ЧЭС, ВПМЭС'!L114</f>
        <v>454.7</v>
      </c>
      <c r="V65" s="91">
        <f>'ЧЭС, ВПМЭС'!M114</f>
        <v>476.2</v>
      </c>
      <c r="W65" s="91">
        <f>'ЧЭС, ВПМЭС'!N114</f>
        <v>467.2</v>
      </c>
      <c r="AC65" s="90"/>
      <c r="AL65" s="91"/>
      <c r="AM65" s="134"/>
      <c r="AN65" s="134"/>
      <c r="AO65" s="134"/>
      <c r="AP65" s="134"/>
      <c r="AQ65" s="134"/>
      <c r="AR65" s="134"/>
      <c r="AS65" s="134"/>
      <c r="AT65" s="134"/>
      <c r="AU65" s="134"/>
      <c r="AV65" s="90"/>
      <c r="AW65" s="91"/>
      <c r="AY65" s="90"/>
      <c r="AZ65" s="91"/>
      <c r="BC65" s="91"/>
    </row>
    <row r="66" spans="2:55" hidden="1" x14ac:dyDescent="0.2">
      <c r="B66" s="90"/>
      <c r="C66" s="91"/>
      <c r="D66" s="90"/>
      <c r="F66" s="207"/>
      <c r="G66" s="193"/>
      <c r="H66" s="91"/>
      <c r="I66" s="91"/>
      <c r="J66" s="91"/>
      <c r="K66" s="91"/>
      <c r="M66" s="91"/>
      <c r="N66" s="125">
        <f>N64-N65</f>
        <v>0</v>
      </c>
      <c r="O66" s="125">
        <f t="shared" ref="O66" si="141">O64-O65</f>
        <v>0</v>
      </c>
      <c r="P66" s="125">
        <f>P64-P65</f>
        <v>0</v>
      </c>
      <c r="Q66" s="17"/>
      <c r="S66" s="207"/>
      <c r="T66" s="193"/>
      <c r="U66" s="125">
        <f>U64-U65</f>
        <v>0</v>
      </c>
      <c r="V66" s="125">
        <f t="shared" ref="V66" si="142">V64-V65</f>
        <v>0</v>
      </c>
      <c r="W66" s="125">
        <f>W64-W65</f>
        <v>0</v>
      </c>
      <c r="AC66" s="90"/>
      <c r="AL66" s="91"/>
      <c r="AM66" s="134"/>
      <c r="AN66" s="134"/>
      <c r="AO66" s="134"/>
      <c r="AP66" s="134"/>
      <c r="AQ66" s="134"/>
      <c r="AR66" s="134"/>
      <c r="AS66" s="134"/>
      <c r="AT66" s="134"/>
      <c r="AU66" s="134"/>
      <c r="AV66" s="90"/>
      <c r="AW66" s="91"/>
      <c r="AY66" s="90"/>
      <c r="AZ66" s="91"/>
      <c r="BC66" s="91"/>
    </row>
    <row r="67" spans="2:55" x14ac:dyDescent="0.2">
      <c r="B67" s="90"/>
      <c r="C67" s="91"/>
      <c r="D67" s="90"/>
      <c r="F67" s="207"/>
      <c r="G67" s="193"/>
      <c r="H67" s="91"/>
      <c r="I67" s="91"/>
      <c r="J67" s="91"/>
      <c r="K67" s="91"/>
      <c r="M67" s="91"/>
      <c r="N67" s="91"/>
      <c r="O67" s="91"/>
      <c r="P67" s="91"/>
      <c r="Q67" s="17"/>
      <c r="S67" s="207"/>
      <c r="T67" s="193"/>
      <c r="U67" s="91"/>
      <c r="V67" s="91"/>
      <c r="W67" s="91"/>
      <c r="AC67" s="90"/>
      <c r="AL67" s="91"/>
      <c r="AM67" s="134"/>
      <c r="AN67" s="134"/>
      <c r="AO67" s="134"/>
      <c r="AP67" s="134"/>
      <c r="AQ67" s="134"/>
      <c r="AR67" s="134"/>
      <c r="AS67" s="134"/>
      <c r="AT67" s="134"/>
      <c r="AU67" s="134"/>
      <c r="AV67" s="90"/>
      <c r="AW67" s="91"/>
      <c r="AY67" s="90"/>
      <c r="AZ67" s="91"/>
      <c r="BC67" s="91"/>
    </row>
    <row r="68" spans="2:55" hidden="1" x14ac:dyDescent="0.2">
      <c r="B68" s="90"/>
      <c r="F68" s="207"/>
      <c r="G68" s="193"/>
      <c r="R68" s="183" t="s">
        <v>2</v>
      </c>
      <c r="S68" s="207"/>
      <c r="T68" s="193"/>
      <c r="W68" s="17"/>
      <c r="AE68" s="142" t="s">
        <v>467</v>
      </c>
      <c r="AG68" s="209" t="s">
        <v>416</v>
      </c>
      <c r="AI68" s="90"/>
      <c r="AK68" s="90" t="s">
        <v>418</v>
      </c>
      <c r="AM68" s="132"/>
      <c r="AN68" s="132"/>
      <c r="AO68" s="183" t="s">
        <v>417</v>
      </c>
    </row>
    <row r="69" spans="2:55" hidden="1" x14ac:dyDescent="0.2">
      <c r="H69" s="91">
        <f>'ВЭС, ВПМЭС'!L120</f>
        <v>204</v>
      </c>
      <c r="I69" s="91">
        <f>'ВЭС, ВПМЭС'!M120</f>
        <v>231.6</v>
      </c>
      <c r="J69" s="91">
        <f>'ВЭС, ВПМЭС'!N120</f>
        <v>213.6</v>
      </c>
      <c r="L69" s="91">
        <v>49</v>
      </c>
      <c r="M69" s="90">
        <v>5</v>
      </c>
      <c r="N69" s="17"/>
      <c r="O69" s="17"/>
      <c r="P69" s="17"/>
      <c r="Q69" s="141">
        <v>48.8</v>
      </c>
      <c r="R69" s="251">
        <v>1</v>
      </c>
      <c r="S69" s="123">
        <v>49</v>
      </c>
      <c r="T69" s="235">
        <v>5</v>
      </c>
      <c r="U69" s="87">
        <f>H37+AF48</f>
        <v>16.600000000000001</v>
      </c>
      <c r="V69" s="87">
        <f t="shared" ref="V69:W69" si="143">I37+AG48</f>
        <v>16.600000000000001</v>
      </c>
      <c r="W69" s="87">
        <f t="shared" si="143"/>
        <v>16.7</v>
      </c>
      <c r="X69" s="90">
        <v>1</v>
      </c>
      <c r="Y69" s="91">
        <v>49</v>
      </c>
      <c r="Z69" s="90">
        <v>5</v>
      </c>
      <c r="AA69" s="87">
        <f>U69</f>
        <v>16.600000000000001</v>
      </c>
      <c r="AB69" s="87">
        <f t="shared" ref="AB69:AC69" si="144">V69</f>
        <v>16.600000000000001</v>
      </c>
      <c r="AC69" s="87">
        <f t="shared" si="144"/>
        <v>16.7</v>
      </c>
      <c r="AE69" s="91">
        <v>22</v>
      </c>
      <c r="AF69" s="120">
        <f>AA69/AE69</f>
        <v>0.755</v>
      </c>
      <c r="AG69" s="120">
        <f>AB69/AE69</f>
        <v>0.755</v>
      </c>
      <c r="AH69" s="120">
        <f>AC69/AE69</f>
        <v>0.75900000000000001</v>
      </c>
      <c r="AJ69" s="91">
        <f>(AA69+AA70+AA71+AA72)/4</f>
        <v>16.600000000000001</v>
      </c>
      <c r="AK69" s="91">
        <f>(AB69+AB70+AB71+AB72)/4</f>
        <v>16.899999999999999</v>
      </c>
      <c r="AL69" s="91">
        <f>(AC69+AC70+AC71+AC72)/4</f>
        <v>16.7</v>
      </c>
      <c r="AM69" s="208"/>
      <c r="AN69" s="181">
        <f>AA69/AJ69</f>
        <v>1</v>
      </c>
      <c r="AO69" s="181">
        <f>AB69/AK69</f>
        <v>0.98</v>
      </c>
      <c r="AP69" s="181">
        <f>AC69/AL69</f>
        <v>1</v>
      </c>
    </row>
    <row r="70" spans="2:55" hidden="1" x14ac:dyDescent="0.2">
      <c r="L70" s="91">
        <f>L69</f>
        <v>49</v>
      </c>
      <c r="M70" s="90">
        <v>10</v>
      </c>
      <c r="Q70" s="141">
        <v>48.8</v>
      </c>
      <c r="R70" s="252">
        <v>2</v>
      </c>
      <c r="S70" s="123">
        <v>49</v>
      </c>
      <c r="T70" s="235">
        <v>10</v>
      </c>
      <c r="U70" s="87">
        <f>H38+AF37+AF49</f>
        <v>10.199999999999999</v>
      </c>
      <c r="V70" s="87">
        <f t="shared" ref="V70:W70" si="145">I38+AG37+AG49</f>
        <v>11.1</v>
      </c>
      <c r="W70" s="87">
        <f t="shared" si="145"/>
        <v>10.4</v>
      </c>
      <c r="X70" s="90">
        <f>X69+1</f>
        <v>2</v>
      </c>
      <c r="Y70" s="91">
        <f>Y69</f>
        <v>49</v>
      </c>
      <c r="Z70" s="90">
        <v>10</v>
      </c>
      <c r="AA70" s="87">
        <f>U70+U71</f>
        <v>16.600000000000001</v>
      </c>
      <c r="AB70" s="87">
        <f t="shared" ref="AB70:AC70" si="146">V70+V71</f>
        <v>16.7</v>
      </c>
      <c r="AC70" s="87">
        <f t="shared" si="146"/>
        <v>16.600000000000001</v>
      </c>
      <c r="AD70" s="234"/>
      <c r="AE70" s="91">
        <f>AE69</f>
        <v>22</v>
      </c>
      <c r="AF70" s="120">
        <f t="shared" ref="AF70:AF87" si="147">AA70/AE70</f>
        <v>0.755</v>
      </c>
      <c r="AG70" s="120">
        <f>AB70/AE70</f>
        <v>0.75900000000000001</v>
      </c>
      <c r="AH70" s="120">
        <f t="shared" ref="AH70:AH87" si="148">AC70/AE70</f>
        <v>0.755</v>
      </c>
      <c r="AJ70" s="17">
        <f>AJ69</f>
        <v>16.600000000000001</v>
      </c>
      <c r="AK70" s="17">
        <f>AK69</f>
        <v>16.899999999999999</v>
      </c>
      <c r="AL70" s="17">
        <f t="shared" ref="AL70" si="149">AL69</f>
        <v>16.7</v>
      </c>
      <c r="AM70" s="181"/>
      <c r="AN70" s="181">
        <f t="shared" ref="AN70:AN86" si="150">AA70/AJ70</f>
        <v>1</v>
      </c>
      <c r="AO70" s="181">
        <f t="shared" ref="AO70:AO86" si="151">AB70/AK70</f>
        <v>0.99</v>
      </c>
      <c r="AP70" s="181">
        <f t="shared" ref="AP70:AP86" si="152">AC70/AL70</f>
        <v>0.99</v>
      </c>
    </row>
    <row r="71" spans="2:55" hidden="1" x14ac:dyDescent="0.2">
      <c r="L71" s="91">
        <f t="shared" ref="L71:L72" si="153">L70</f>
        <v>49</v>
      </c>
      <c r="M71" s="90">
        <v>15</v>
      </c>
      <c r="Q71" s="141">
        <v>48.7</v>
      </c>
      <c r="R71" s="132">
        <v>3</v>
      </c>
      <c r="S71" s="123">
        <v>49</v>
      </c>
      <c r="T71" s="235">
        <v>10</v>
      </c>
      <c r="U71" s="87">
        <f>U37+AF60</f>
        <v>6.4</v>
      </c>
      <c r="V71" s="87">
        <f t="shared" ref="V71:W71" si="154">V37+AG60</f>
        <v>5.6</v>
      </c>
      <c r="W71" s="87">
        <f t="shared" si="154"/>
        <v>6.2</v>
      </c>
      <c r="X71" s="90">
        <f t="shared" ref="X71:X72" si="155">X70+1</f>
        <v>3</v>
      </c>
      <c r="Y71" s="91">
        <f t="shared" ref="Y71:Y72" si="156">Y70</f>
        <v>49</v>
      </c>
      <c r="Z71" s="90">
        <v>15</v>
      </c>
      <c r="AA71" s="87">
        <f>U72</f>
        <v>16.5</v>
      </c>
      <c r="AB71" s="87">
        <f t="shared" ref="AB71:AC71" si="157">V72</f>
        <v>17.8</v>
      </c>
      <c r="AC71" s="87">
        <f t="shared" si="157"/>
        <v>17.100000000000001</v>
      </c>
      <c r="AD71" s="234"/>
      <c r="AE71" s="91">
        <f t="shared" ref="AE71:AE72" si="158">AE70</f>
        <v>22</v>
      </c>
      <c r="AF71" s="120">
        <f t="shared" si="147"/>
        <v>0.75</v>
      </c>
      <c r="AG71" s="120">
        <f t="shared" ref="AG71:AG87" si="159">AB71/AE71</f>
        <v>0.80900000000000005</v>
      </c>
      <c r="AH71" s="120">
        <f t="shared" si="148"/>
        <v>0.77700000000000002</v>
      </c>
      <c r="AJ71" s="17">
        <f t="shared" ref="AJ71:AL72" si="160">AJ70</f>
        <v>16.600000000000001</v>
      </c>
      <c r="AK71" s="17">
        <f t="shared" si="160"/>
        <v>16.899999999999999</v>
      </c>
      <c r="AL71" s="17">
        <f t="shared" si="160"/>
        <v>16.7</v>
      </c>
      <c r="AM71" s="181"/>
      <c r="AN71" s="181">
        <f t="shared" si="150"/>
        <v>0.99</v>
      </c>
      <c r="AO71" s="181">
        <f t="shared" si="151"/>
        <v>1.05</v>
      </c>
      <c r="AP71" s="181">
        <f t="shared" si="152"/>
        <v>1.02</v>
      </c>
    </row>
    <row r="72" spans="2:55" hidden="1" x14ac:dyDescent="0.2">
      <c r="L72" s="91">
        <f t="shared" si="153"/>
        <v>49</v>
      </c>
      <c r="M72" s="90">
        <v>20</v>
      </c>
      <c r="P72" s="17"/>
      <c r="Q72" s="141">
        <v>48.7</v>
      </c>
      <c r="R72" s="252">
        <v>3</v>
      </c>
      <c r="S72" s="123">
        <v>49</v>
      </c>
      <c r="T72" s="235">
        <v>15</v>
      </c>
      <c r="U72" s="87">
        <f>H39+AF38</f>
        <v>16.5</v>
      </c>
      <c r="V72" s="87">
        <f>I39+AG38</f>
        <v>17.8</v>
      </c>
      <c r="W72" s="87">
        <f>J39+AH38</f>
        <v>17.100000000000001</v>
      </c>
      <c r="X72" s="90">
        <f t="shared" si="155"/>
        <v>4</v>
      </c>
      <c r="Y72" s="91">
        <f t="shared" si="156"/>
        <v>49</v>
      </c>
      <c r="Z72" s="90">
        <v>20</v>
      </c>
      <c r="AA72" s="87">
        <f>U73+U74</f>
        <v>16.600000000000001</v>
      </c>
      <c r="AB72" s="87">
        <f t="shared" ref="AB72:AC72" si="161">V73+V74</f>
        <v>16.600000000000001</v>
      </c>
      <c r="AC72" s="87">
        <f t="shared" si="161"/>
        <v>16.5</v>
      </c>
      <c r="AD72" s="234"/>
      <c r="AE72" s="91">
        <f t="shared" si="158"/>
        <v>22</v>
      </c>
      <c r="AF72" s="120">
        <f t="shared" si="147"/>
        <v>0.755</v>
      </c>
      <c r="AG72" s="120">
        <f t="shared" si="159"/>
        <v>0.755</v>
      </c>
      <c r="AH72" s="120">
        <f t="shared" si="148"/>
        <v>0.75</v>
      </c>
      <c r="AJ72" s="17">
        <f t="shared" si="160"/>
        <v>16.600000000000001</v>
      </c>
      <c r="AK72" s="17">
        <f t="shared" si="160"/>
        <v>16.899999999999999</v>
      </c>
      <c r="AL72" s="17">
        <f t="shared" si="160"/>
        <v>16.7</v>
      </c>
      <c r="AM72" s="181"/>
      <c r="AN72" s="181">
        <f t="shared" si="150"/>
        <v>1</v>
      </c>
      <c r="AO72" s="181">
        <f t="shared" si="151"/>
        <v>0.98</v>
      </c>
      <c r="AP72" s="181">
        <f t="shared" si="152"/>
        <v>0.99</v>
      </c>
    </row>
    <row r="73" spans="2:55" hidden="1" x14ac:dyDescent="0.2">
      <c r="L73" s="91">
        <v>48.9</v>
      </c>
      <c r="M73" s="90">
        <v>20</v>
      </c>
      <c r="Q73" s="141">
        <v>48.7</v>
      </c>
      <c r="R73" s="252">
        <v>4</v>
      </c>
      <c r="S73" s="123">
        <v>49</v>
      </c>
      <c r="T73" s="235">
        <v>20</v>
      </c>
      <c r="U73" s="87">
        <f>H40+U38</f>
        <v>3.9</v>
      </c>
      <c r="V73" s="87">
        <f>I40+V38</f>
        <v>3</v>
      </c>
      <c r="W73" s="87">
        <f>J40+W38</f>
        <v>2.8</v>
      </c>
      <c r="X73" s="90">
        <v>1</v>
      </c>
      <c r="Y73" s="91">
        <v>48.9</v>
      </c>
      <c r="Z73" s="90">
        <v>20</v>
      </c>
      <c r="AA73" s="87">
        <f>U75+U76</f>
        <v>39.799999999999997</v>
      </c>
      <c r="AB73" s="87">
        <f t="shared" ref="AB73:AC73" si="162">V75+V76</f>
        <v>40</v>
      </c>
      <c r="AC73" s="87">
        <f t="shared" si="162"/>
        <v>39.799999999999997</v>
      </c>
      <c r="AD73" s="234"/>
      <c r="AE73" s="91">
        <v>53</v>
      </c>
      <c r="AF73" s="120">
        <f t="shared" si="147"/>
        <v>0.751</v>
      </c>
      <c r="AG73" s="120">
        <f t="shared" si="159"/>
        <v>0.755</v>
      </c>
      <c r="AH73" s="120">
        <f t="shared" si="148"/>
        <v>0.751</v>
      </c>
      <c r="AJ73" s="91">
        <f>(AA73+AA74+AA75+AA76+AA77)/5</f>
        <v>40.4</v>
      </c>
      <c r="AK73" s="91">
        <f>(AB73+AB74+AB75+AB76+AB77)/5</f>
        <v>45.5</v>
      </c>
      <c r="AL73" s="91">
        <f>(AC73+AC74+AC75+AC76+AC77)/5</f>
        <v>42</v>
      </c>
      <c r="AM73" s="181"/>
      <c r="AN73" s="181">
        <f t="shared" si="150"/>
        <v>0.99</v>
      </c>
      <c r="AO73" s="181">
        <f t="shared" si="151"/>
        <v>0.88</v>
      </c>
      <c r="AP73" s="181">
        <f t="shared" si="152"/>
        <v>0.95</v>
      </c>
    </row>
    <row r="74" spans="2:55" hidden="1" x14ac:dyDescent="0.2">
      <c r="L74" s="91">
        <f>L73</f>
        <v>48.9</v>
      </c>
      <c r="M74" s="90">
        <v>25</v>
      </c>
      <c r="Q74" s="141">
        <v>48.6</v>
      </c>
      <c r="R74" s="252">
        <v>5</v>
      </c>
      <c r="S74" s="123">
        <v>49</v>
      </c>
      <c r="T74" s="235">
        <v>20</v>
      </c>
      <c r="U74" s="87">
        <f>U40</f>
        <v>12.7</v>
      </c>
      <c r="V74" s="87">
        <f>V40</f>
        <v>13.6</v>
      </c>
      <c r="W74" s="87">
        <f>W40</f>
        <v>13.7</v>
      </c>
      <c r="X74" s="90">
        <f>X73+1</f>
        <v>2</v>
      </c>
      <c r="Y74" s="91">
        <f>Y73</f>
        <v>48.9</v>
      </c>
      <c r="Z74" s="90">
        <v>25</v>
      </c>
      <c r="AA74" s="87">
        <f>U77+U78</f>
        <v>39.799999999999997</v>
      </c>
      <c r="AB74" s="87">
        <f t="shared" ref="AB74:AC74" si="163">V77+V78</f>
        <v>40.1</v>
      </c>
      <c r="AC74" s="87">
        <f t="shared" si="163"/>
        <v>39.799999999999997</v>
      </c>
      <c r="AD74" s="234"/>
      <c r="AE74" s="91">
        <f>AE73</f>
        <v>53</v>
      </c>
      <c r="AF74" s="120">
        <f t="shared" si="147"/>
        <v>0.751</v>
      </c>
      <c r="AG74" s="120">
        <f t="shared" si="159"/>
        <v>0.75700000000000001</v>
      </c>
      <c r="AH74" s="120">
        <f t="shared" si="148"/>
        <v>0.751</v>
      </c>
      <c r="AJ74" s="17">
        <f>AJ73</f>
        <v>40.4</v>
      </c>
      <c r="AK74" s="17">
        <f>AK73</f>
        <v>45.5</v>
      </c>
      <c r="AL74" s="17">
        <f t="shared" ref="AL74" si="164">AL73</f>
        <v>42</v>
      </c>
      <c r="AM74" s="181"/>
      <c r="AN74" s="181">
        <f t="shared" si="150"/>
        <v>0.99</v>
      </c>
      <c r="AO74" s="181">
        <f t="shared" si="151"/>
        <v>0.88</v>
      </c>
      <c r="AP74" s="181">
        <f t="shared" si="152"/>
        <v>0.95</v>
      </c>
    </row>
    <row r="75" spans="2:55" hidden="1" x14ac:dyDescent="0.2">
      <c r="L75" s="91">
        <f t="shared" ref="L75:L77" si="165">L74</f>
        <v>48.9</v>
      </c>
      <c r="M75" s="90">
        <v>30</v>
      </c>
      <c r="Q75" s="141">
        <v>48.6</v>
      </c>
      <c r="R75" s="90">
        <v>1</v>
      </c>
      <c r="S75" s="235">
        <v>48.9</v>
      </c>
      <c r="T75" s="235">
        <v>20</v>
      </c>
      <c r="U75" s="87">
        <f>H41+AF39+AF50</f>
        <v>13.1</v>
      </c>
      <c r="V75" s="87">
        <f>I41+AG39+AG50</f>
        <v>13.8</v>
      </c>
      <c r="W75" s="87">
        <f>J41+AH39+AH50</f>
        <v>13.5</v>
      </c>
      <c r="X75" s="90">
        <f t="shared" ref="X75:X77" si="166">X74+1</f>
        <v>3</v>
      </c>
      <c r="Y75" s="91">
        <f t="shared" ref="Y75:Y77" si="167">Y74</f>
        <v>48.9</v>
      </c>
      <c r="Z75" s="90">
        <v>30</v>
      </c>
      <c r="AA75" s="87">
        <f>U79+U80</f>
        <v>39.799999999999997</v>
      </c>
      <c r="AB75" s="87">
        <f t="shared" ref="AB75:AC75" si="168">V79+V80</f>
        <v>50.3</v>
      </c>
      <c r="AC75" s="87">
        <f t="shared" si="168"/>
        <v>41.9</v>
      </c>
      <c r="AD75" s="234"/>
      <c r="AE75" s="91">
        <f t="shared" ref="AE75:AE87" si="169">AE74</f>
        <v>53</v>
      </c>
      <c r="AF75" s="120">
        <f t="shared" si="147"/>
        <v>0.751</v>
      </c>
      <c r="AG75" s="120">
        <f t="shared" si="159"/>
        <v>0.94899999999999995</v>
      </c>
      <c r="AH75" s="120">
        <f t="shared" si="148"/>
        <v>0.79100000000000004</v>
      </c>
      <c r="AJ75" s="17">
        <f t="shared" ref="AJ75:AL75" si="170">AJ74</f>
        <v>40.4</v>
      </c>
      <c r="AK75" s="17">
        <f t="shared" si="170"/>
        <v>45.5</v>
      </c>
      <c r="AL75" s="17">
        <f t="shared" si="170"/>
        <v>42</v>
      </c>
      <c r="AM75" s="181"/>
      <c r="AN75" s="181">
        <f t="shared" si="150"/>
        <v>0.99</v>
      </c>
      <c r="AO75" s="181">
        <f t="shared" si="151"/>
        <v>1.1100000000000001</v>
      </c>
      <c r="AP75" s="181">
        <f t="shared" si="152"/>
        <v>1</v>
      </c>
    </row>
    <row r="76" spans="2:55" hidden="1" x14ac:dyDescent="0.2">
      <c r="L76" s="91">
        <f t="shared" si="165"/>
        <v>48.9</v>
      </c>
      <c r="M76" s="90">
        <v>32</v>
      </c>
      <c r="Q76" s="141">
        <v>48.5</v>
      </c>
      <c r="R76" s="90">
        <f>R75+1</f>
        <v>2</v>
      </c>
      <c r="S76" s="235">
        <v>48.9</v>
      </c>
      <c r="T76" s="235">
        <v>20</v>
      </c>
      <c r="U76" s="87">
        <f>H42+U41+AF51+AF61</f>
        <v>26.7</v>
      </c>
      <c r="V76" s="87">
        <f>I42+V41+AG51+AG61</f>
        <v>26.2</v>
      </c>
      <c r="W76" s="87">
        <f>J42+W41+AH51+AH61</f>
        <v>26.3</v>
      </c>
      <c r="X76" s="90">
        <f t="shared" si="166"/>
        <v>4</v>
      </c>
      <c r="Y76" s="91">
        <f t="shared" si="167"/>
        <v>48.9</v>
      </c>
      <c r="Z76" s="90">
        <v>32</v>
      </c>
      <c r="AA76" s="87">
        <f>U81+U82+U83</f>
        <v>42.8</v>
      </c>
      <c r="AB76" s="87">
        <f t="shared" ref="AB76:AC76" si="171">V81+V82+V83</f>
        <v>57.5</v>
      </c>
      <c r="AC76" s="87">
        <f t="shared" si="171"/>
        <v>48.9</v>
      </c>
      <c r="AD76" s="234"/>
      <c r="AE76" s="91">
        <f t="shared" si="169"/>
        <v>53</v>
      </c>
      <c r="AF76" s="120">
        <f t="shared" si="147"/>
        <v>0.80800000000000005</v>
      </c>
      <c r="AG76" s="120">
        <f t="shared" si="159"/>
        <v>1.085</v>
      </c>
      <c r="AH76" s="120">
        <f t="shared" si="148"/>
        <v>0.92300000000000004</v>
      </c>
      <c r="AJ76" s="17">
        <f>AJ75</f>
        <v>40.4</v>
      </c>
      <c r="AK76" s="17">
        <f t="shared" ref="AK76:AL77" si="172">AK75</f>
        <v>45.5</v>
      </c>
      <c r="AL76" s="17">
        <f t="shared" si="172"/>
        <v>42</v>
      </c>
      <c r="AM76" s="181"/>
      <c r="AN76" s="181">
        <f t="shared" si="150"/>
        <v>1.06</v>
      </c>
      <c r="AO76" s="181">
        <f t="shared" si="151"/>
        <v>1.26</v>
      </c>
      <c r="AP76" s="181">
        <f t="shared" si="152"/>
        <v>1.1599999999999999</v>
      </c>
    </row>
    <row r="77" spans="2:55" hidden="1" x14ac:dyDescent="0.2">
      <c r="L77" s="91">
        <f t="shared" si="165"/>
        <v>48.9</v>
      </c>
      <c r="M77" s="90">
        <v>35</v>
      </c>
      <c r="Q77" s="141">
        <v>48.4</v>
      </c>
      <c r="R77" s="90">
        <f t="shared" ref="R77:R85" si="173">R76+1</f>
        <v>3</v>
      </c>
      <c r="S77" s="235">
        <v>48.9</v>
      </c>
      <c r="T77" s="235">
        <v>25</v>
      </c>
      <c r="U77" s="87">
        <f>H43+U42</f>
        <v>29.4</v>
      </c>
      <c r="V77" s="87">
        <f>I43+V42</f>
        <v>29.4</v>
      </c>
      <c r="W77" s="87">
        <f>J43+W42</f>
        <v>29.2</v>
      </c>
      <c r="X77" s="90">
        <f t="shared" si="166"/>
        <v>5</v>
      </c>
      <c r="Y77" s="91">
        <f t="shared" si="167"/>
        <v>48.9</v>
      </c>
      <c r="Z77" s="90">
        <v>35</v>
      </c>
      <c r="AA77" s="87">
        <f>U84+U85</f>
        <v>39.799999999999997</v>
      </c>
      <c r="AB77" s="87">
        <f t="shared" ref="AB77:AC77" si="174">V84+V85</f>
        <v>39.799999999999997</v>
      </c>
      <c r="AC77" s="87">
        <f t="shared" si="174"/>
        <v>39.799999999999997</v>
      </c>
      <c r="AD77" s="234"/>
      <c r="AE77" s="91">
        <f t="shared" si="169"/>
        <v>53</v>
      </c>
      <c r="AF77" s="120">
        <f t="shared" si="147"/>
        <v>0.751</v>
      </c>
      <c r="AG77" s="120">
        <f t="shared" si="159"/>
        <v>0.751</v>
      </c>
      <c r="AH77" s="120">
        <f t="shared" si="148"/>
        <v>0.751</v>
      </c>
      <c r="AJ77" s="17">
        <f>AJ76</f>
        <v>40.4</v>
      </c>
      <c r="AK77" s="17">
        <f t="shared" si="172"/>
        <v>45.5</v>
      </c>
      <c r="AL77" s="17">
        <f t="shared" si="172"/>
        <v>42</v>
      </c>
      <c r="AM77" s="181"/>
      <c r="AN77" s="181">
        <f t="shared" si="150"/>
        <v>0.99</v>
      </c>
      <c r="AO77" s="181">
        <f t="shared" si="151"/>
        <v>0.87</v>
      </c>
      <c r="AP77" s="181">
        <f t="shared" si="152"/>
        <v>0.95</v>
      </c>
    </row>
    <row r="78" spans="2:55" hidden="1" x14ac:dyDescent="0.2">
      <c r="L78" s="91">
        <v>48.8</v>
      </c>
      <c r="M78" s="90">
        <v>35</v>
      </c>
      <c r="Q78" s="141">
        <v>48.3</v>
      </c>
      <c r="R78" s="90">
        <f t="shared" si="173"/>
        <v>4</v>
      </c>
      <c r="S78" s="235">
        <v>48.9</v>
      </c>
      <c r="T78" s="235">
        <v>25</v>
      </c>
      <c r="U78" s="87">
        <f>H44</f>
        <v>10.4</v>
      </c>
      <c r="V78" s="87">
        <f>I44</f>
        <v>10.7</v>
      </c>
      <c r="W78" s="87">
        <f>J44</f>
        <v>10.6</v>
      </c>
      <c r="X78" s="90">
        <v>1</v>
      </c>
      <c r="Y78" s="91">
        <v>48.8</v>
      </c>
      <c r="Z78" s="90">
        <v>35</v>
      </c>
      <c r="AA78" s="87">
        <f>U86+U87</f>
        <v>39.799999999999997</v>
      </c>
      <c r="AB78" s="87">
        <f t="shared" ref="AB78:AC78" si="175">V86+V87</f>
        <v>40</v>
      </c>
      <c r="AC78" s="87">
        <f t="shared" si="175"/>
        <v>39.9</v>
      </c>
      <c r="AD78" s="234"/>
      <c r="AE78" s="91">
        <f t="shared" si="169"/>
        <v>53</v>
      </c>
      <c r="AF78" s="120">
        <f t="shared" si="147"/>
        <v>0.751</v>
      </c>
      <c r="AG78" s="120">
        <f>AB78/AE78</f>
        <v>0.755</v>
      </c>
      <c r="AH78" s="120">
        <f>AC78/AE78</f>
        <v>0.753</v>
      </c>
      <c r="AJ78" s="91">
        <f>(AA78+AA79+AA80+AA81+AA82)/5</f>
        <v>44.6</v>
      </c>
      <c r="AK78" s="91">
        <f>(AB78+AB79+AB80+AB81+AB82)/5</f>
        <v>47.9</v>
      </c>
      <c r="AL78" s="91">
        <f>(AC78+AC79+AC80+AC81+AC82)/5</f>
        <v>46.6</v>
      </c>
      <c r="AM78" s="181"/>
      <c r="AN78" s="181">
        <f t="shared" si="150"/>
        <v>0.89</v>
      </c>
      <c r="AO78" s="181">
        <f t="shared" si="151"/>
        <v>0.84</v>
      </c>
      <c r="AP78" s="181">
        <f t="shared" si="152"/>
        <v>0.86</v>
      </c>
    </row>
    <row r="79" spans="2:55" hidden="1" x14ac:dyDescent="0.2">
      <c r="L79" s="91">
        <f>L78</f>
        <v>48.8</v>
      </c>
      <c r="M79" s="90">
        <v>40</v>
      </c>
      <c r="Q79" s="141">
        <v>48.3</v>
      </c>
      <c r="R79" s="90">
        <f t="shared" si="173"/>
        <v>5</v>
      </c>
      <c r="S79" s="235">
        <v>48.9</v>
      </c>
      <c r="T79" s="235">
        <v>30</v>
      </c>
      <c r="U79" s="87">
        <f>H45+U43</f>
        <v>15.1</v>
      </c>
      <c r="V79" s="87">
        <f>I45+V43</f>
        <v>16.2</v>
      </c>
      <c r="W79" s="87">
        <f>J45+W43</f>
        <v>14.9</v>
      </c>
      <c r="X79" s="90">
        <f>X78+1</f>
        <v>2</v>
      </c>
      <c r="Y79" s="91">
        <f>Y78</f>
        <v>48.8</v>
      </c>
      <c r="Z79" s="90">
        <v>40</v>
      </c>
      <c r="AA79" s="87">
        <f>U88+U89</f>
        <v>50.4</v>
      </c>
      <c r="AB79" s="87">
        <f t="shared" ref="AB79:AC79" si="176">V88+V89</f>
        <v>50.9</v>
      </c>
      <c r="AC79" s="87">
        <f t="shared" si="176"/>
        <v>50.3</v>
      </c>
      <c r="AD79" s="234"/>
      <c r="AE79" s="91">
        <f t="shared" si="169"/>
        <v>53</v>
      </c>
      <c r="AF79" s="120">
        <f t="shared" si="147"/>
        <v>0.95099999999999996</v>
      </c>
      <c r="AG79" s="120">
        <f t="shared" si="159"/>
        <v>0.96</v>
      </c>
      <c r="AH79" s="120">
        <f t="shared" si="148"/>
        <v>0.94899999999999995</v>
      </c>
      <c r="AI79" s="90" t="s">
        <v>471</v>
      </c>
      <c r="AJ79" s="17">
        <f>AJ78</f>
        <v>44.6</v>
      </c>
      <c r="AK79" s="17">
        <f t="shared" ref="AK79:AL82" si="177">AK78</f>
        <v>47.9</v>
      </c>
      <c r="AL79" s="17">
        <f t="shared" si="177"/>
        <v>46.6</v>
      </c>
      <c r="AM79" s="181"/>
      <c r="AN79" s="181">
        <f>AA79/AJ79</f>
        <v>1.1299999999999999</v>
      </c>
      <c r="AO79" s="181">
        <f t="shared" si="151"/>
        <v>1.06</v>
      </c>
      <c r="AP79" s="181">
        <f t="shared" si="152"/>
        <v>1.08</v>
      </c>
    </row>
    <row r="80" spans="2:55" hidden="1" x14ac:dyDescent="0.2">
      <c r="L80" s="91">
        <f t="shared" ref="L80:L82" si="178">L79</f>
        <v>48.8</v>
      </c>
      <c r="M80" s="90">
        <v>45</v>
      </c>
      <c r="Q80" s="141">
        <v>48.2</v>
      </c>
      <c r="R80" s="90">
        <f t="shared" si="173"/>
        <v>6</v>
      </c>
      <c r="S80" s="235">
        <v>48.9</v>
      </c>
      <c r="T80" s="235">
        <v>30</v>
      </c>
      <c r="U80" s="87">
        <f>H46+AF52+U45</f>
        <v>24.7</v>
      </c>
      <c r="V80" s="87">
        <f t="shared" ref="V80:W80" si="179">I46+AG52+V45</f>
        <v>34.1</v>
      </c>
      <c r="W80" s="87">
        <f t="shared" si="179"/>
        <v>27</v>
      </c>
      <c r="X80" s="90">
        <f t="shared" ref="X80:X82" si="180">X79+1</f>
        <v>3</v>
      </c>
      <c r="Y80" s="91">
        <f t="shared" ref="Y80:Y82" si="181">Y79</f>
        <v>48.8</v>
      </c>
      <c r="Z80" s="90">
        <v>45</v>
      </c>
      <c r="AA80" s="87">
        <f>U90+U91</f>
        <v>46.3</v>
      </c>
      <c r="AB80" s="87">
        <f t="shared" ref="AB80:AC80" si="182">V90+V91</f>
        <v>49.2</v>
      </c>
      <c r="AC80" s="87">
        <f t="shared" si="182"/>
        <v>47.9</v>
      </c>
      <c r="AD80" s="234"/>
      <c r="AE80" s="91">
        <f t="shared" si="169"/>
        <v>53</v>
      </c>
      <c r="AF80" s="120">
        <f t="shared" si="147"/>
        <v>0.874</v>
      </c>
      <c r="AG80" s="120">
        <f t="shared" si="159"/>
        <v>0.92800000000000005</v>
      </c>
      <c r="AH80" s="120">
        <f t="shared" si="148"/>
        <v>0.90400000000000003</v>
      </c>
      <c r="AI80" s="132" t="s">
        <v>477</v>
      </c>
      <c r="AJ80" s="17">
        <f>AJ79</f>
        <v>44.6</v>
      </c>
      <c r="AK80" s="17">
        <f t="shared" si="177"/>
        <v>47.9</v>
      </c>
      <c r="AL80" s="17">
        <f t="shared" si="177"/>
        <v>46.6</v>
      </c>
      <c r="AM80" s="181"/>
      <c r="AN80" s="181">
        <f t="shared" si="150"/>
        <v>1.04</v>
      </c>
      <c r="AO80" s="181">
        <f t="shared" si="151"/>
        <v>1.03</v>
      </c>
      <c r="AP80" s="181">
        <f t="shared" si="152"/>
        <v>1.03</v>
      </c>
    </row>
    <row r="81" spans="12:42" hidden="1" x14ac:dyDescent="0.2">
      <c r="L81" s="91">
        <f t="shared" si="178"/>
        <v>48.8</v>
      </c>
      <c r="M81" s="90">
        <v>48</v>
      </c>
      <c r="Q81" s="141">
        <v>48.2</v>
      </c>
      <c r="R81" s="90">
        <f t="shared" si="173"/>
        <v>7</v>
      </c>
      <c r="S81" s="235">
        <v>48.9</v>
      </c>
      <c r="T81" s="235">
        <v>32</v>
      </c>
      <c r="U81" s="87">
        <f t="shared" ref="U81:W82" si="183">H47</f>
        <v>0.5</v>
      </c>
      <c r="V81" s="87">
        <f t="shared" si="183"/>
        <v>1</v>
      </c>
      <c r="W81" s="87">
        <f t="shared" si="183"/>
        <v>0.9</v>
      </c>
      <c r="X81" s="90">
        <f t="shared" si="180"/>
        <v>4</v>
      </c>
      <c r="Y81" s="91">
        <f t="shared" si="181"/>
        <v>48.8</v>
      </c>
      <c r="Z81" s="90">
        <v>48</v>
      </c>
      <c r="AA81" s="87">
        <f>U92+U93</f>
        <v>41.1</v>
      </c>
      <c r="AB81" s="87">
        <f t="shared" ref="AB81:AC81" si="184">V92+V93</f>
        <v>46.3</v>
      </c>
      <c r="AC81" s="87">
        <f t="shared" si="184"/>
        <v>45.5</v>
      </c>
      <c r="AD81" s="234"/>
      <c r="AE81" s="91">
        <f>AE80</f>
        <v>53</v>
      </c>
      <c r="AF81" s="120">
        <f t="shared" si="147"/>
        <v>0.77500000000000002</v>
      </c>
      <c r="AG81" s="120">
        <f>AB81/AE81</f>
        <v>0.874</v>
      </c>
      <c r="AH81" s="120">
        <f t="shared" si="148"/>
        <v>0.85799999999999998</v>
      </c>
      <c r="AI81" s="132" t="s">
        <v>478</v>
      </c>
      <c r="AJ81" s="17">
        <f>AJ80</f>
        <v>44.6</v>
      </c>
      <c r="AK81" s="17">
        <f t="shared" si="177"/>
        <v>47.9</v>
      </c>
      <c r="AL81" s="17">
        <f t="shared" si="177"/>
        <v>46.6</v>
      </c>
      <c r="AM81" s="208"/>
      <c r="AN81" s="181">
        <f t="shared" si="150"/>
        <v>0.92</v>
      </c>
      <c r="AO81" s="181">
        <f t="shared" si="151"/>
        <v>0.97</v>
      </c>
      <c r="AP81" s="181">
        <f t="shared" si="152"/>
        <v>0.98</v>
      </c>
    </row>
    <row r="82" spans="12:42" hidden="1" x14ac:dyDescent="0.2">
      <c r="L82" s="91">
        <f t="shared" si="178"/>
        <v>48.8</v>
      </c>
      <c r="M82" s="90">
        <v>50</v>
      </c>
      <c r="Q82" s="141">
        <v>48.1</v>
      </c>
      <c r="R82" s="90">
        <f t="shared" si="173"/>
        <v>8</v>
      </c>
      <c r="S82" s="235">
        <v>48.9</v>
      </c>
      <c r="T82" s="235">
        <v>32</v>
      </c>
      <c r="U82" s="87">
        <f t="shared" si="183"/>
        <v>35.799999999999997</v>
      </c>
      <c r="V82" s="87">
        <f t="shared" si="183"/>
        <v>46.8</v>
      </c>
      <c r="W82" s="87">
        <f t="shared" si="183"/>
        <v>41.3</v>
      </c>
      <c r="X82" s="90">
        <f t="shared" si="180"/>
        <v>5</v>
      </c>
      <c r="Y82" s="91">
        <f t="shared" si="181"/>
        <v>48.8</v>
      </c>
      <c r="Z82" s="90">
        <v>50</v>
      </c>
      <c r="AA82" s="87">
        <f>U94+U95</f>
        <v>45.3</v>
      </c>
      <c r="AB82" s="87">
        <f t="shared" ref="AB82:AC82" si="185">V94+V95</f>
        <v>52.9</v>
      </c>
      <c r="AC82" s="87">
        <f t="shared" si="185"/>
        <v>49.2</v>
      </c>
      <c r="AD82" s="234"/>
      <c r="AE82" s="91">
        <f t="shared" si="169"/>
        <v>53</v>
      </c>
      <c r="AF82" s="120">
        <f>AA82/AE82</f>
        <v>0.85499999999999998</v>
      </c>
      <c r="AG82" s="120">
        <f t="shared" si="159"/>
        <v>0.998</v>
      </c>
      <c r="AH82" s="120">
        <f t="shared" si="148"/>
        <v>0.92800000000000005</v>
      </c>
      <c r="AI82" s="132" t="s">
        <v>479</v>
      </c>
      <c r="AJ82" s="17">
        <f>AJ81</f>
        <v>44.6</v>
      </c>
      <c r="AK82" s="17">
        <f t="shared" si="177"/>
        <v>47.9</v>
      </c>
      <c r="AL82" s="17">
        <f t="shared" si="177"/>
        <v>46.6</v>
      </c>
      <c r="AM82" s="181"/>
      <c r="AN82" s="181">
        <f t="shared" si="150"/>
        <v>1.02</v>
      </c>
      <c r="AO82" s="181">
        <f t="shared" si="151"/>
        <v>1.1000000000000001</v>
      </c>
      <c r="AP82" s="181">
        <f t="shared" si="152"/>
        <v>1.06</v>
      </c>
    </row>
    <row r="83" spans="12:42" hidden="1" x14ac:dyDescent="0.2">
      <c r="L83" s="91">
        <v>48.7</v>
      </c>
      <c r="M83" s="90">
        <v>50</v>
      </c>
      <c r="Q83" s="207">
        <v>48</v>
      </c>
      <c r="R83" s="90">
        <f t="shared" si="173"/>
        <v>9</v>
      </c>
      <c r="S83" s="235">
        <v>48.9</v>
      </c>
      <c r="T83" s="235">
        <v>32</v>
      </c>
      <c r="U83" s="87">
        <f t="shared" ref="U83:W84" si="186">H49+U46</f>
        <v>6.5</v>
      </c>
      <c r="V83" s="87">
        <f t="shared" si="186"/>
        <v>9.6999999999999993</v>
      </c>
      <c r="W83" s="87">
        <f t="shared" si="186"/>
        <v>6.7</v>
      </c>
      <c r="X83" s="90">
        <v>1</v>
      </c>
      <c r="Y83" s="91">
        <v>48.7</v>
      </c>
      <c r="Z83" s="90">
        <v>50</v>
      </c>
      <c r="AA83" s="87">
        <f>U96+U97</f>
        <v>42</v>
      </c>
      <c r="AB83" s="87">
        <f t="shared" ref="AB83:AC83" si="187">V96+V97</f>
        <v>46.3</v>
      </c>
      <c r="AC83" s="87">
        <f t="shared" si="187"/>
        <v>39.799999999999997</v>
      </c>
      <c r="AD83" s="234"/>
      <c r="AE83" s="91">
        <f t="shared" si="169"/>
        <v>53</v>
      </c>
      <c r="AF83" s="120">
        <f>AA83/AE83</f>
        <v>0.79200000000000004</v>
      </c>
      <c r="AG83" s="120">
        <f t="shared" si="159"/>
        <v>0.874</v>
      </c>
      <c r="AH83" s="120">
        <f t="shared" si="148"/>
        <v>0.751</v>
      </c>
      <c r="AI83" s="132" t="s">
        <v>480</v>
      </c>
      <c r="AJ83" s="91">
        <f>(AA83+AA84+AA85+AA86+AA87)/5</f>
        <v>45.7</v>
      </c>
      <c r="AK83" s="91">
        <f>(AB83+AB84+AB85+AB86+AB87)/5</f>
        <v>48.4</v>
      </c>
      <c r="AL83" s="91">
        <f>(AC83+AC84+AC85+AC86+AC87)/5</f>
        <v>47.1</v>
      </c>
      <c r="AM83" s="181"/>
      <c r="AN83" s="181">
        <f t="shared" si="150"/>
        <v>0.92</v>
      </c>
      <c r="AO83" s="181">
        <f t="shared" si="151"/>
        <v>0.96</v>
      </c>
      <c r="AP83" s="181">
        <f t="shared" si="152"/>
        <v>0.85</v>
      </c>
    </row>
    <row r="84" spans="12:42" hidden="1" x14ac:dyDescent="0.2">
      <c r="L84" s="91">
        <f>L83</f>
        <v>48.7</v>
      </c>
      <c r="M84" s="90">
        <v>55</v>
      </c>
      <c r="Q84" s="207">
        <v>48</v>
      </c>
      <c r="R84" s="90">
        <f t="shared" si="173"/>
        <v>10</v>
      </c>
      <c r="S84" s="235">
        <v>48.9</v>
      </c>
      <c r="T84" s="235">
        <v>35</v>
      </c>
      <c r="U84" s="87">
        <f t="shared" si="186"/>
        <v>25.4</v>
      </c>
      <c r="V84" s="87">
        <f t="shared" si="186"/>
        <v>23.7</v>
      </c>
      <c r="W84" s="87">
        <f t="shared" si="186"/>
        <v>24.9</v>
      </c>
      <c r="X84" s="90">
        <f>X83+1</f>
        <v>2</v>
      </c>
      <c r="Y84" s="91">
        <f>Y83</f>
        <v>48.7</v>
      </c>
      <c r="Z84" s="90">
        <v>55</v>
      </c>
      <c r="AA84" s="87">
        <f>U98+U99</f>
        <v>65.5</v>
      </c>
      <c r="AB84" s="87">
        <f t="shared" ref="AB84:AC84" si="188">V98+V99</f>
        <v>61.3</v>
      </c>
      <c r="AC84" s="87">
        <f t="shared" si="188"/>
        <v>55.2</v>
      </c>
      <c r="AD84" s="234"/>
      <c r="AE84" s="91">
        <f t="shared" si="169"/>
        <v>53</v>
      </c>
      <c r="AF84" s="120">
        <f>AA84/AE84</f>
        <v>1.236</v>
      </c>
      <c r="AG84" s="120">
        <f t="shared" si="159"/>
        <v>1.157</v>
      </c>
      <c r="AH84" s="120">
        <f>AC84/AE84</f>
        <v>1.042</v>
      </c>
      <c r="AI84" s="132" t="s">
        <v>481</v>
      </c>
      <c r="AJ84" s="17">
        <f>AJ83</f>
        <v>45.7</v>
      </c>
      <c r="AK84" s="17">
        <f t="shared" ref="AK84:AL87" si="189">AK83</f>
        <v>48.4</v>
      </c>
      <c r="AL84" s="17">
        <f>AL83</f>
        <v>47.1</v>
      </c>
      <c r="AM84" s="181"/>
      <c r="AN84" s="181">
        <f t="shared" si="150"/>
        <v>1.43</v>
      </c>
      <c r="AO84" s="181">
        <f t="shared" si="151"/>
        <v>1.27</v>
      </c>
      <c r="AP84" s="181">
        <f t="shared" si="152"/>
        <v>1.17</v>
      </c>
    </row>
    <row r="85" spans="12:42" hidden="1" x14ac:dyDescent="0.2">
      <c r="L85" s="91">
        <f t="shared" ref="L85:L87" si="190">L84</f>
        <v>48.7</v>
      </c>
      <c r="M85" s="90">
        <v>60</v>
      </c>
      <c r="Q85" s="141">
        <v>47.9</v>
      </c>
      <c r="R85" s="90">
        <f t="shared" si="173"/>
        <v>11</v>
      </c>
      <c r="S85" s="235">
        <v>48.9</v>
      </c>
      <c r="T85" s="235">
        <v>35</v>
      </c>
      <c r="U85" s="87">
        <f>AF40+U48</f>
        <v>14.4</v>
      </c>
      <c r="V85" s="87">
        <f>AG40+V48</f>
        <v>16.100000000000001</v>
      </c>
      <c r="W85" s="87">
        <f>AH40+W48</f>
        <v>14.9</v>
      </c>
      <c r="X85" s="90">
        <f t="shared" ref="X85:X87" si="191">X84+1</f>
        <v>3</v>
      </c>
      <c r="Y85" s="91">
        <f t="shared" ref="Y85:Y87" si="192">Y84</f>
        <v>48.7</v>
      </c>
      <c r="Z85" s="90">
        <v>60</v>
      </c>
      <c r="AA85" s="87">
        <f>U100+U101</f>
        <v>40.299999999999997</v>
      </c>
      <c r="AB85" s="87">
        <f t="shared" ref="AB85:AC85" si="193">V100+V101</f>
        <v>45.6</v>
      </c>
      <c r="AC85" s="87">
        <f t="shared" si="193"/>
        <v>53.4</v>
      </c>
      <c r="AD85" s="234"/>
      <c r="AE85" s="91">
        <f t="shared" si="169"/>
        <v>53</v>
      </c>
      <c r="AF85" s="120">
        <f t="shared" si="147"/>
        <v>0.76</v>
      </c>
      <c r="AG85" s="120">
        <f t="shared" si="159"/>
        <v>0.86</v>
      </c>
      <c r="AH85" s="120">
        <f>AC85/AE85</f>
        <v>1.008</v>
      </c>
      <c r="AI85" s="132" t="s">
        <v>482</v>
      </c>
      <c r="AJ85" s="17">
        <f>AJ84</f>
        <v>45.7</v>
      </c>
      <c r="AK85" s="17">
        <f t="shared" si="189"/>
        <v>48.4</v>
      </c>
      <c r="AL85" s="17">
        <f t="shared" si="189"/>
        <v>47.1</v>
      </c>
      <c r="AM85" s="181"/>
      <c r="AN85" s="181">
        <f t="shared" si="150"/>
        <v>0.88</v>
      </c>
      <c r="AO85" s="181">
        <f t="shared" si="151"/>
        <v>0.94</v>
      </c>
      <c r="AP85" s="181">
        <f t="shared" si="152"/>
        <v>1.1299999999999999</v>
      </c>
    </row>
    <row r="86" spans="12:42" hidden="1" x14ac:dyDescent="0.2">
      <c r="L86" s="91">
        <f t="shared" si="190"/>
        <v>48.7</v>
      </c>
      <c r="M86" s="90">
        <v>65</v>
      </c>
      <c r="Q86" s="141">
        <v>47.9</v>
      </c>
      <c r="R86" s="90">
        <v>1</v>
      </c>
      <c r="S86" s="235">
        <v>48.8</v>
      </c>
      <c r="T86" s="235">
        <v>35</v>
      </c>
      <c r="U86" s="87">
        <f>H51+AF41</f>
        <v>20.7</v>
      </c>
      <c r="V86" s="87">
        <f>I51+AG41</f>
        <v>19.5</v>
      </c>
      <c r="W86" s="87">
        <f>J51+AH41</f>
        <v>18.600000000000001</v>
      </c>
      <c r="X86" s="90">
        <f t="shared" si="191"/>
        <v>4</v>
      </c>
      <c r="Y86" s="91">
        <f t="shared" si="192"/>
        <v>48.7</v>
      </c>
      <c r="Z86" s="90">
        <v>65</v>
      </c>
      <c r="AA86" s="87">
        <f>U102+U103</f>
        <v>39.799999999999997</v>
      </c>
      <c r="AB86" s="87">
        <f t="shared" ref="AB86:AC86" si="194">V102+V103</f>
        <v>39.799999999999997</v>
      </c>
      <c r="AC86" s="87">
        <f t="shared" si="194"/>
        <v>39.9</v>
      </c>
      <c r="AD86" s="234"/>
      <c r="AE86" s="91">
        <f t="shared" si="169"/>
        <v>53</v>
      </c>
      <c r="AF86" s="120">
        <f t="shared" si="147"/>
        <v>0.751</v>
      </c>
      <c r="AG86" s="120">
        <f t="shared" si="159"/>
        <v>0.751</v>
      </c>
      <c r="AH86" s="120">
        <f t="shared" si="148"/>
        <v>0.753</v>
      </c>
      <c r="AI86" s="132" t="s">
        <v>483</v>
      </c>
      <c r="AJ86" s="17">
        <f>AJ85</f>
        <v>45.7</v>
      </c>
      <c r="AK86" s="17">
        <f t="shared" si="189"/>
        <v>48.4</v>
      </c>
      <c r="AL86" s="17">
        <f t="shared" si="189"/>
        <v>47.1</v>
      </c>
      <c r="AM86" s="132"/>
      <c r="AN86" s="181">
        <f t="shared" si="150"/>
        <v>0.87</v>
      </c>
      <c r="AO86" s="181">
        <f t="shared" si="151"/>
        <v>0.82</v>
      </c>
      <c r="AP86" s="181">
        <f t="shared" si="152"/>
        <v>0.85</v>
      </c>
    </row>
    <row r="87" spans="12:42" hidden="1" x14ac:dyDescent="0.2">
      <c r="L87" s="91">
        <f t="shared" si="190"/>
        <v>48.7</v>
      </c>
      <c r="M87" s="90">
        <v>70</v>
      </c>
      <c r="Q87" s="141">
        <v>47.8</v>
      </c>
      <c r="R87" s="90">
        <f>R86+1</f>
        <v>2</v>
      </c>
      <c r="S87" s="235">
        <v>48.8</v>
      </c>
      <c r="T87" s="235">
        <v>35</v>
      </c>
      <c r="U87" s="87">
        <f>H52+U49</f>
        <v>19.100000000000001</v>
      </c>
      <c r="V87" s="87">
        <f>I52+V49</f>
        <v>20.5</v>
      </c>
      <c r="W87" s="87">
        <f>J52+W49</f>
        <v>21.3</v>
      </c>
      <c r="X87" s="90">
        <f t="shared" si="191"/>
        <v>5</v>
      </c>
      <c r="Y87" s="91">
        <f t="shared" si="192"/>
        <v>48.7</v>
      </c>
      <c r="Z87" s="90">
        <v>70</v>
      </c>
      <c r="AA87" s="87">
        <f>U104+U105</f>
        <v>40.799999999999997</v>
      </c>
      <c r="AB87" s="87">
        <f t="shared" ref="AB87:AC87" si="195">V104+V105</f>
        <v>48.8</v>
      </c>
      <c r="AC87" s="87">
        <f t="shared" si="195"/>
        <v>47.1</v>
      </c>
      <c r="AD87" s="234"/>
      <c r="AE87" s="91">
        <f t="shared" si="169"/>
        <v>53</v>
      </c>
      <c r="AF87" s="120">
        <f t="shared" si="147"/>
        <v>0.77</v>
      </c>
      <c r="AG87" s="120">
        <f t="shared" si="159"/>
        <v>0.92100000000000004</v>
      </c>
      <c r="AH87" s="120">
        <f t="shared" si="148"/>
        <v>0.88900000000000001</v>
      </c>
      <c r="AI87" s="132" t="s">
        <v>484</v>
      </c>
      <c r="AJ87" s="17">
        <f>AJ86</f>
        <v>45.7</v>
      </c>
      <c r="AK87" s="17">
        <f>AK86</f>
        <v>48.4</v>
      </c>
      <c r="AL87" s="17">
        <f t="shared" si="189"/>
        <v>47.1</v>
      </c>
      <c r="AM87" s="132"/>
      <c r="AN87" s="181">
        <f>AA87/AJ87</f>
        <v>0.89</v>
      </c>
      <c r="AO87" s="181">
        <f>AB87/AK87</f>
        <v>1.01</v>
      </c>
      <c r="AP87" s="181">
        <f>AC87/AL87</f>
        <v>1</v>
      </c>
    </row>
    <row r="88" spans="12:42" hidden="1" x14ac:dyDescent="0.2">
      <c r="Q88" s="141">
        <v>47.8</v>
      </c>
      <c r="R88" s="90">
        <f t="shared" ref="R88:R90" si="196">R87+1</f>
        <v>3</v>
      </c>
      <c r="S88" s="235">
        <v>48.8</v>
      </c>
      <c r="T88" s="235">
        <v>40</v>
      </c>
      <c r="U88" s="87">
        <f t="shared" ref="U88:W90" si="197">U50</f>
        <v>7.2</v>
      </c>
      <c r="V88" s="87">
        <f t="shared" si="197"/>
        <v>7.1</v>
      </c>
      <c r="W88" s="87">
        <f t="shared" si="197"/>
        <v>7.1</v>
      </c>
      <c r="X88" s="90">
        <f>X72+X77+X82+X87</f>
        <v>19</v>
      </c>
      <c r="Y88" s="91"/>
      <c r="Z88" s="90"/>
      <c r="AA88" s="123">
        <f>SUM(AA69:AA87)</f>
        <v>719.6</v>
      </c>
      <c r="AB88" s="123">
        <f t="shared" ref="AB88:AC88" si="198">SUM(AB69:AB87)</f>
        <v>776.5</v>
      </c>
      <c r="AC88" s="123">
        <f t="shared" si="198"/>
        <v>745.3</v>
      </c>
      <c r="AD88" s="234"/>
      <c r="AE88" s="91">
        <f>SUM(AE69:AE87)</f>
        <v>883</v>
      </c>
      <c r="AF88" s="120"/>
      <c r="AG88" s="120"/>
      <c r="AH88" s="120"/>
      <c r="AL88" s="132"/>
      <c r="AM88" s="132"/>
      <c r="AN88" s="132"/>
      <c r="AO88" s="132"/>
    </row>
    <row r="89" spans="12:42" hidden="1" x14ac:dyDescent="0.2">
      <c r="Q89" s="141">
        <v>47.7</v>
      </c>
      <c r="R89" s="90">
        <f t="shared" si="196"/>
        <v>4</v>
      </c>
      <c r="S89" s="235">
        <v>48.8</v>
      </c>
      <c r="T89" s="235">
        <v>40</v>
      </c>
      <c r="U89" s="87">
        <f t="shared" si="197"/>
        <v>43.2</v>
      </c>
      <c r="V89" s="87">
        <f t="shared" si="197"/>
        <v>43.8</v>
      </c>
      <c r="W89" s="87">
        <f t="shared" si="197"/>
        <v>43.2</v>
      </c>
      <c r="X89" s="90"/>
      <c r="Y89" s="91"/>
      <c r="Z89" s="90"/>
      <c r="AA89" s="123">
        <f>U106</f>
        <v>719.6</v>
      </c>
      <c r="AB89" s="123">
        <f>V106</f>
        <v>776.5</v>
      </c>
      <c r="AC89" s="123">
        <f>W106</f>
        <v>745.3</v>
      </c>
      <c r="AD89" s="234"/>
      <c r="AI89" s="234" t="s">
        <v>494</v>
      </c>
      <c r="AL89" s="132"/>
      <c r="AM89" s="132"/>
      <c r="AN89" s="132"/>
      <c r="AO89" s="132"/>
    </row>
    <row r="90" spans="12:42" hidden="1" x14ac:dyDescent="0.2">
      <c r="Q90" s="141">
        <v>47.6</v>
      </c>
      <c r="R90" s="90">
        <f t="shared" si="196"/>
        <v>5</v>
      </c>
      <c r="S90" s="235">
        <v>48.8</v>
      </c>
      <c r="T90" s="235">
        <v>45</v>
      </c>
      <c r="U90" s="87">
        <f t="shared" si="197"/>
        <v>40.200000000000003</v>
      </c>
      <c r="V90" s="87">
        <f t="shared" si="197"/>
        <v>40.700000000000003</v>
      </c>
      <c r="W90" s="87">
        <f t="shared" si="197"/>
        <v>40.799999999999997</v>
      </c>
      <c r="X90" s="90"/>
      <c r="Y90" s="91"/>
      <c r="Z90" s="90"/>
      <c r="AA90" s="104">
        <f>AA88-AA89</f>
        <v>0</v>
      </c>
      <c r="AB90" s="104">
        <f t="shared" ref="AB90:AC90" si="199">AB88-AB89</f>
        <v>0</v>
      </c>
      <c r="AC90" s="104">
        <f t="shared" si="199"/>
        <v>0</v>
      </c>
      <c r="AD90" s="234"/>
      <c r="AF90" s="132">
        <f>AE73*125/100</f>
        <v>66.25</v>
      </c>
      <c r="AG90" s="132">
        <f>AF90</f>
        <v>66.25</v>
      </c>
      <c r="AH90" s="132">
        <f>AG90</f>
        <v>66.25</v>
      </c>
      <c r="AI90" s="234">
        <v>40</v>
      </c>
      <c r="AJ90" s="82">
        <f>AA79/53</f>
        <v>0.95</v>
      </c>
      <c r="AK90" s="82"/>
      <c r="AL90" s="228"/>
    </row>
    <row r="91" spans="12:42" hidden="1" x14ac:dyDescent="0.2">
      <c r="Q91" s="141">
        <v>47.5</v>
      </c>
      <c r="R91" s="90">
        <v>6</v>
      </c>
      <c r="S91" s="235">
        <v>48.8</v>
      </c>
      <c r="T91" s="235">
        <v>45</v>
      </c>
      <c r="U91" s="87">
        <f>H53</f>
        <v>6.1</v>
      </c>
      <c r="V91" s="87">
        <f t="shared" ref="V91:W91" si="200">I53</f>
        <v>8.5</v>
      </c>
      <c r="W91" s="87">
        <f t="shared" si="200"/>
        <v>7.1</v>
      </c>
      <c r="X91" s="90"/>
      <c r="Y91" s="91"/>
      <c r="Z91" s="90"/>
      <c r="AF91" s="17"/>
      <c r="AG91" s="17"/>
      <c r="AH91" s="17"/>
      <c r="AI91" s="234">
        <v>55</v>
      </c>
      <c r="AJ91" s="82">
        <f>(AA84+10)/AE84</f>
        <v>1.42</v>
      </c>
      <c r="AK91" s="82">
        <f>(AB84+10)/53</f>
        <v>1.35</v>
      </c>
      <c r="AL91" s="82">
        <f>(AC84+10)/53</f>
        <v>1.23</v>
      </c>
    </row>
    <row r="92" spans="12:42" hidden="1" x14ac:dyDescent="0.2">
      <c r="Q92" s="141">
        <v>47.5</v>
      </c>
      <c r="R92" s="90">
        <f>R90+1</f>
        <v>6</v>
      </c>
      <c r="S92" s="235">
        <v>48.8</v>
      </c>
      <c r="T92" s="235">
        <v>48</v>
      </c>
      <c r="U92" s="87">
        <f>H54+U53</f>
        <v>25</v>
      </c>
      <c r="V92" s="87">
        <f>I54+V53</f>
        <v>28.8</v>
      </c>
      <c r="W92" s="87">
        <f>J54+W53</f>
        <v>27.8</v>
      </c>
      <c r="X92" s="90"/>
      <c r="Y92" s="91"/>
      <c r="Z92" s="123">
        <v>49</v>
      </c>
      <c r="AA92" s="123">
        <f>SUM(AA69:AA72)</f>
        <v>66.3</v>
      </c>
      <c r="AB92" s="123">
        <f t="shared" ref="AB92:AC92" si="201">SUM(AB69:AB72)</f>
        <v>67.7</v>
      </c>
      <c r="AC92" s="123">
        <f t="shared" si="201"/>
        <v>66.900000000000006</v>
      </c>
      <c r="AI92" s="234">
        <v>60</v>
      </c>
      <c r="AJ92" s="82">
        <f>(AA85+10)/53</f>
        <v>0.95</v>
      </c>
      <c r="AK92" s="82">
        <f>(AB85+11)/53</f>
        <v>1.07</v>
      </c>
      <c r="AL92" s="82">
        <f>(AC85+10)/53</f>
        <v>1.2</v>
      </c>
    </row>
    <row r="93" spans="12:42" hidden="1" x14ac:dyDescent="0.2">
      <c r="Q93" s="141">
        <v>47.4</v>
      </c>
      <c r="R93" s="90">
        <f>R92+1</f>
        <v>7</v>
      </c>
      <c r="S93" s="235">
        <v>48.8</v>
      </c>
      <c r="T93" s="235">
        <v>48</v>
      </c>
      <c r="U93" s="87">
        <f>U54</f>
        <v>16.100000000000001</v>
      </c>
      <c r="V93" s="87">
        <f>V54</f>
        <v>17.5</v>
      </c>
      <c r="W93" s="87">
        <f>W54</f>
        <v>17.7</v>
      </c>
      <c r="X93" s="90"/>
      <c r="Y93" s="91"/>
      <c r="Z93" s="123"/>
      <c r="AA93" s="123">
        <f>E33</f>
        <v>66.3</v>
      </c>
      <c r="AB93" s="123">
        <f>F33</f>
        <v>67.7</v>
      </c>
      <c r="AC93" s="123">
        <f t="shared" ref="AC93" si="202">G33</f>
        <v>66.900000000000006</v>
      </c>
      <c r="AI93" s="234">
        <v>65</v>
      </c>
      <c r="AJ93" s="82">
        <f>(AA86+18+4+10)/53</f>
        <v>1.35</v>
      </c>
      <c r="AK93" s="82">
        <f>(AB86+18+4+10)/53</f>
        <v>1.35</v>
      </c>
      <c r="AL93" s="82">
        <f>(AC86+18+4+10)/53</f>
        <v>1.36</v>
      </c>
    </row>
    <row r="94" spans="12:42" hidden="1" x14ac:dyDescent="0.2">
      <c r="Q94" s="141">
        <v>47.4</v>
      </c>
      <c r="R94" s="90">
        <f>R93+1</f>
        <v>8</v>
      </c>
      <c r="S94" s="235">
        <v>48.8</v>
      </c>
      <c r="T94" s="235">
        <v>50</v>
      </c>
      <c r="U94" s="87">
        <f>U55+AF53</f>
        <v>23.2</v>
      </c>
      <c r="V94" s="87">
        <f>V55+AG53</f>
        <v>25.3</v>
      </c>
      <c r="W94" s="87">
        <f>W55+AH53</f>
        <v>20.7</v>
      </c>
      <c r="X94" s="90"/>
      <c r="Y94" s="91"/>
      <c r="Z94" s="123"/>
      <c r="AA94" s="104">
        <f>AA92-AA93</f>
        <v>0</v>
      </c>
      <c r="AB94" s="104">
        <f>AB92-AB93</f>
        <v>0</v>
      </c>
      <c r="AC94" s="104">
        <f t="shared" ref="AC94" si="203">AC92-AC93</f>
        <v>0</v>
      </c>
      <c r="AI94" s="234">
        <v>70</v>
      </c>
      <c r="AJ94" s="82">
        <f>(AA87+0)/53</f>
        <v>0.77</v>
      </c>
      <c r="AK94" s="82">
        <f t="shared" ref="AK94:AL94" si="204">(AB87+0)/53</f>
        <v>0.92</v>
      </c>
      <c r="AL94" s="82">
        <f t="shared" si="204"/>
        <v>0.89</v>
      </c>
    </row>
    <row r="95" spans="12:42" hidden="1" x14ac:dyDescent="0.2">
      <c r="Q95" s="141">
        <v>47.3</v>
      </c>
      <c r="R95" s="90">
        <v>1</v>
      </c>
      <c r="S95" s="235">
        <v>48.8</v>
      </c>
      <c r="T95" s="235">
        <v>50</v>
      </c>
      <c r="U95" s="87">
        <f>U56</f>
        <v>22.1</v>
      </c>
      <c r="V95" s="87">
        <f>V56</f>
        <v>27.6</v>
      </c>
      <c r="W95" s="87">
        <f>W56</f>
        <v>28.5</v>
      </c>
      <c r="X95" s="90"/>
      <c r="Y95" s="91"/>
      <c r="Z95" s="123"/>
      <c r="AA95" s="234"/>
      <c r="AB95" s="234"/>
      <c r="AC95" s="234"/>
      <c r="AI95" s="234"/>
      <c r="AJ95" s="82"/>
      <c r="AK95" s="82"/>
      <c r="AL95" s="228"/>
    </row>
    <row r="96" spans="12:42" hidden="1" x14ac:dyDescent="0.2">
      <c r="Q96" s="141">
        <v>47.3</v>
      </c>
      <c r="R96" s="90">
        <f t="shared" ref="R96:R105" si="205">R95+1</f>
        <v>2</v>
      </c>
      <c r="S96" s="235">
        <v>48.7</v>
      </c>
      <c r="T96" s="235">
        <v>50</v>
      </c>
      <c r="U96" s="87">
        <f>H55</f>
        <v>7.9</v>
      </c>
      <c r="V96" s="87">
        <f>I55</f>
        <v>10.8</v>
      </c>
      <c r="W96" s="87">
        <f>J55</f>
        <v>9.5</v>
      </c>
      <c r="X96" s="90"/>
      <c r="Y96" s="91"/>
      <c r="Z96" s="123">
        <f>Y73</f>
        <v>48.9</v>
      </c>
      <c r="AA96" s="123">
        <f>SUM(AA73:AA77)</f>
        <v>202</v>
      </c>
      <c r="AB96" s="123">
        <f t="shared" ref="AB96:AC96" si="206">SUM(AB73:AB77)</f>
        <v>227.7</v>
      </c>
      <c r="AC96" s="123">
        <f t="shared" si="206"/>
        <v>210.2</v>
      </c>
      <c r="AI96" s="234"/>
      <c r="AJ96" s="82"/>
      <c r="AK96" s="82"/>
      <c r="AL96" s="228"/>
    </row>
    <row r="97" spans="17:35" hidden="1" x14ac:dyDescent="0.2">
      <c r="Q97" s="141">
        <v>47.2</v>
      </c>
      <c r="R97" s="90">
        <f t="shared" si="205"/>
        <v>3</v>
      </c>
      <c r="S97" s="235">
        <v>48.7</v>
      </c>
      <c r="T97" s="235">
        <v>50</v>
      </c>
      <c r="U97" s="87">
        <f t="shared" ref="U97:W98" si="207">U57</f>
        <v>34.1</v>
      </c>
      <c r="V97" s="87">
        <f t="shared" si="207"/>
        <v>35.5</v>
      </c>
      <c r="W97" s="87">
        <f t="shared" si="207"/>
        <v>30.3</v>
      </c>
      <c r="X97" s="90"/>
      <c r="Y97" s="91"/>
      <c r="Z97" s="123"/>
      <c r="AA97" s="123">
        <f>N33</f>
        <v>202</v>
      </c>
      <c r="AB97" s="123">
        <f t="shared" ref="AB97:AC97" si="208">O33</f>
        <v>227.7</v>
      </c>
      <c r="AC97" s="123">
        <f t="shared" si="208"/>
        <v>210.2</v>
      </c>
      <c r="AI97" s="234"/>
    </row>
    <row r="98" spans="17:35" hidden="1" x14ac:dyDescent="0.2">
      <c r="Q98" s="207">
        <v>47</v>
      </c>
      <c r="R98" s="90">
        <f t="shared" si="205"/>
        <v>4</v>
      </c>
      <c r="S98" s="235">
        <v>48.7</v>
      </c>
      <c r="T98" s="235">
        <v>55</v>
      </c>
      <c r="U98" s="87">
        <f t="shared" si="207"/>
        <v>53.9</v>
      </c>
      <c r="V98" s="87">
        <f t="shared" si="207"/>
        <v>48.4</v>
      </c>
      <c r="W98" s="87">
        <f t="shared" si="207"/>
        <v>42.6</v>
      </c>
      <c r="X98" s="90"/>
      <c r="Y98" s="91"/>
      <c r="Z98" s="123"/>
      <c r="AA98" s="104">
        <f>AA96-AA97</f>
        <v>0</v>
      </c>
      <c r="AB98" s="104">
        <f>AB96-AB97</f>
        <v>0</v>
      </c>
      <c r="AC98" s="104">
        <f t="shared" ref="AC98" si="209">AC96-AC97</f>
        <v>0</v>
      </c>
    </row>
    <row r="99" spans="17:35" hidden="1" x14ac:dyDescent="0.2">
      <c r="Q99" s="141">
        <v>46.8</v>
      </c>
      <c r="R99" s="90">
        <f t="shared" si="205"/>
        <v>5</v>
      </c>
      <c r="S99" s="235">
        <v>48.7</v>
      </c>
      <c r="T99" s="235">
        <v>55</v>
      </c>
      <c r="U99" s="87">
        <f>H56</f>
        <v>11.6</v>
      </c>
      <c r="V99" s="87">
        <f>I56</f>
        <v>12.9</v>
      </c>
      <c r="W99" s="87">
        <f>J56</f>
        <v>12.6</v>
      </c>
      <c r="X99" s="90"/>
      <c r="Y99" s="91"/>
      <c r="Z99" s="123"/>
      <c r="AA99" s="234"/>
      <c r="AB99" s="234"/>
      <c r="AC99" s="234"/>
    </row>
    <row r="100" spans="17:35" hidden="1" x14ac:dyDescent="0.2">
      <c r="Q100" s="141">
        <v>46.8</v>
      </c>
      <c r="R100" s="90">
        <f t="shared" si="205"/>
        <v>6</v>
      </c>
      <c r="S100" s="235">
        <v>48.7</v>
      </c>
      <c r="T100" s="235">
        <v>60</v>
      </c>
      <c r="U100" s="87">
        <f>U59</f>
        <v>27.5</v>
      </c>
      <c r="V100" s="87">
        <f>V59</f>
        <v>31</v>
      </c>
      <c r="W100" s="87">
        <f>W59</f>
        <v>38.700000000000003</v>
      </c>
      <c r="X100" s="90"/>
      <c r="Y100" s="91"/>
      <c r="Z100" s="123">
        <f>Y78</f>
        <v>48.8</v>
      </c>
      <c r="AA100" s="123">
        <f>SUM(AA78:AA82)</f>
        <v>222.9</v>
      </c>
      <c r="AB100" s="123">
        <f t="shared" ref="AB100:AC100" si="210">SUM(AB78:AB82)</f>
        <v>239.3</v>
      </c>
      <c r="AC100" s="123">
        <f t="shared" si="210"/>
        <v>232.8</v>
      </c>
    </row>
    <row r="101" spans="17:35" hidden="1" x14ac:dyDescent="0.2">
      <c r="Q101" s="141">
        <v>46.7</v>
      </c>
      <c r="R101" s="90">
        <f t="shared" si="205"/>
        <v>7</v>
      </c>
      <c r="S101" s="235">
        <v>48.7</v>
      </c>
      <c r="T101" s="235">
        <v>60</v>
      </c>
      <c r="U101" s="87">
        <f>H57+U60</f>
        <v>12.8</v>
      </c>
      <c r="V101" s="87">
        <f>I57+V60</f>
        <v>14.6</v>
      </c>
      <c r="W101" s="87">
        <f>J57+W60</f>
        <v>14.7</v>
      </c>
      <c r="X101" s="90"/>
      <c r="Y101" s="91"/>
      <c r="Z101" s="123"/>
      <c r="AA101" s="123">
        <f>Z33</f>
        <v>222.9</v>
      </c>
      <c r="AB101" s="123">
        <f t="shared" ref="AB101:AC101" si="211">AA33</f>
        <v>239.3</v>
      </c>
      <c r="AC101" s="123">
        <f t="shared" si="211"/>
        <v>232.8</v>
      </c>
    </row>
    <row r="102" spans="17:35" hidden="1" x14ac:dyDescent="0.2">
      <c r="Q102" s="141">
        <v>46.7</v>
      </c>
      <c r="R102" s="90">
        <f t="shared" si="205"/>
        <v>8</v>
      </c>
      <c r="S102" s="235">
        <v>48.7</v>
      </c>
      <c r="T102" s="235">
        <v>65</v>
      </c>
      <c r="U102" s="87">
        <f>H58</f>
        <v>16.600000000000001</v>
      </c>
      <c r="V102" s="87">
        <f>I58</f>
        <v>16.899999999999999</v>
      </c>
      <c r="W102" s="87">
        <f>J58</f>
        <v>16.899999999999999</v>
      </c>
      <c r="X102" s="90"/>
      <c r="Y102" s="91"/>
      <c r="Z102" s="90"/>
      <c r="AA102" s="104">
        <f>AA100-AA101</f>
        <v>0</v>
      </c>
      <c r="AB102" s="104">
        <f>AB100-AB101</f>
        <v>0</v>
      </c>
      <c r="AC102" s="104">
        <f t="shared" ref="AC102" si="212">AC100-AC101</f>
        <v>0</v>
      </c>
    </row>
    <row r="103" spans="17:35" hidden="1" x14ac:dyDescent="0.2">
      <c r="Q103" s="141">
        <v>46.6</v>
      </c>
      <c r="R103" s="90">
        <f t="shared" si="205"/>
        <v>9</v>
      </c>
      <c r="S103" s="235">
        <v>48.7</v>
      </c>
      <c r="T103" s="235">
        <v>65</v>
      </c>
      <c r="U103" s="87">
        <f t="shared" ref="U103:W105" si="213">U61</f>
        <v>23.2</v>
      </c>
      <c r="V103" s="87">
        <f t="shared" si="213"/>
        <v>22.9</v>
      </c>
      <c r="W103" s="87">
        <f t="shared" si="213"/>
        <v>23</v>
      </c>
      <c r="Y103" s="17"/>
      <c r="AA103" s="234"/>
      <c r="AB103" s="234"/>
      <c r="AC103" s="234"/>
    </row>
    <row r="104" spans="17:35" hidden="1" x14ac:dyDescent="0.2">
      <c r="Q104" s="141">
        <v>46.6</v>
      </c>
      <c r="R104" s="90">
        <f t="shared" si="205"/>
        <v>10</v>
      </c>
      <c r="S104" s="235">
        <v>48.7</v>
      </c>
      <c r="T104" s="235">
        <v>70</v>
      </c>
      <c r="U104" s="87">
        <f t="shared" si="213"/>
        <v>5.5</v>
      </c>
      <c r="V104" s="87">
        <f t="shared" si="213"/>
        <v>6.2</v>
      </c>
      <c r="W104" s="87">
        <f t="shared" si="213"/>
        <v>5.9</v>
      </c>
      <c r="Y104" s="17"/>
      <c r="Z104" s="123">
        <f>Y83</f>
        <v>48.7</v>
      </c>
      <c r="AA104" s="123">
        <f>SUM(AA83:AA87)</f>
        <v>228.4</v>
      </c>
      <c r="AB104" s="123">
        <f t="shared" ref="AB104:AC104" si="214">SUM(AB83:AB87)</f>
        <v>241.8</v>
      </c>
      <c r="AC104" s="123">
        <f t="shared" si="214"/>
        <v>235.4</v>
      </c>
    </row>
    <row r="105" spans="17:35" hidden="1" x14ac:dyDescent="0.2">
      <c r="Q105" s="141">
        <v>46.5</v>
      </c>
      <c r="R105" s="90">
        <f t="shared" si="205"/>
        <v>11</v>
      </c>
      <c r="S105" s="235">
        <v>48.7</v>
      </c>
      <c r="T105" s="235">
        <v>70</v>
      </c>
      <c r="U105" s="87">
        <f t="shared" si="213"/>
        <v>35.299999999999997</v>
      </c>
      <c r="V105" s="87">
        <f t="shared" si="213"/>
        <v>42.6</v>
      </c>
      <c r="W105" s="87">
        <f t="shared" si="213"/>
        <v>41.2</v>
      </c>
      <c r="Z105" s="235"/>
      <c r="AA105" s="123">
        <f>AI33</f>
        <v>228.4</v>
      </c>
      <c r="AB105" s="123">
        <f t="shared" ref="AB105:AC105" si="215">AJ33</f>
        <v>241.8</v>
      </c>
      <c r="AC105" s="123">
        <f t="shared" si="215"/>
        <v>235.4</v>
      </c>
    </row>
    <row r="106" spans="17:35" hidden="1" x14ac:dyDescent="0.2">
      <c r="S106" s="90"/>
      <c r="U106" s="123">
        <f>SUM(U69:U105)</f>
        <v>719.6</v>
      </c>
      <c r="V106" s="123">
        <f>SUM(V69:V105)</f>
        <v>776.5</v>
      </c>
      <c r="W106" s="123">
        <f>SUM(W69:W105)</f>
        <v>745.3</v>
      </c>
      <c r="Z106" s="235"/>
      <c r="AA106" s="104">
        <f>AA104-AA105</f>
        <v>0</v>
      </c>
      <c r="AB106" s="104">
        <f>AB104-AB105</f>
        <v>0</v>
      </c>
      <c r="AC106" s="104">
        <f t="shared" ref="AC106" si="216">AC104-AC105</f>
        <v>0</v>
      </c>
    </row>
    <row r="107" spans="17:35" hidden="1" x14ac:dyDescent="0.2">
      <c r="S107" s="90"/>
      <c r="U107" s="123">
        <f>AL35</f>
        <v>719.6</v>
      </c>
      <c r="V107" s="235">
        <f>AM35</f>
        <v>776.5</v>
      </c>
      <c r="W107" s="235">
        <f>AN35</f>
        <v>745.3</v>
      </c>
      <c r="Z107" s="235"/>
      <c r="AA107" s="235"/>
      <c r="AB107" s="235"/>
      <c r="AC107" s="235"/>
    </row>
    <row r="108" spans="17:35" hidden="1" x14ac:dyDescent="0.2">
      <c r="U108" s="104">
        <f>U106-U107</f>
        <v>0</v>
      </c>
      <c r="V108" s="104">
        <f t="shared" ref="V108:W108" si="217">V106-V107</f>
        <v>0</v>
      </c>
      <c r="W108" s="104">
        <f t="shared" si="217"/>
        <v>0</v>
      </c>
      <c r="Z108" s="235"/>
      <c r="AA108" s="235"/>
      <c r="AB108" s="235"/>
      <c r="AC108" s="235"/>
    </row>
    <row r="109" spans="17:35" hidden="1" x14ac:dyDescent="0.2"/>
    <row r="110" spans="17:35" hidden="1" x14ac:dyDescent="0.2"/>
  </sheetData>
  <mergeCells count="34">
    <mergeCell ref="AC59:AH59"/>
    <mergeCell ref="A36:D36"/>
    <mergeCell ref="AC36:AH36"/>
    <mergeCell ref="E36:L36"/>
    <mergeCell ref="M36:R36"/>
    <mergeCell ref="S36:W36"/>
    <mergeCell ref="Y36:AB36"/>
    <mergeCell ref="Y47:AB47"/>
    <mergeCell ref="AC47:AH47"/>
    <mergeCell ref="Y59:AB59"/>
    <mergeCell ref="E9:G9"/>
    <mergeCell ref="H9:J9"/>
    <mergeCell ref="K9:M9"/>
    <mergeCell ref="AI9:AK9"/>
    <mergeCell ref="Q9:S9"/>
    <mergeCell ref="T9:V9"/>
    <mergeCell ref="Z9:AB9"/>
    <mergeCell ref="W9:Y9"/>
    <mergeCell ref="AV7:AX7"/>
    <mergeCell ref="AV8:AX8"/>
    <mergeCell ref="A4:AT4"/>
    <mergeCell ref="A7:A9"/>
    <mergeCell ref="B7:AK7"/>
    <mergeCell ref="AR7:AT9"/>
    <mergeCell ref="B8:G8"/>
    <mergeCell ref="H8:P8"/>
    <mergeCell ref="N9:P9"/>
    <mergeCell ref="AC8:AK8"/>
    <mergeCell ref="Q8:AB8"/>
    <mergeCell ref="AC9:AE9"/>
    <mergeCell ref="AF9:AH9"/>
    <mergeCell ref="AL7:AN9"/>
    <mergeCell ref="AO7:AQ9"/>
    <mergeCell ref="B9:D9"/>
  </mergeCells>
  <phoneticPr fontId="0" type="noConversion"/>
  <pageMargins left="0.74803149606299213" right="0.74803149606299213" top="0.19685039370078741" bottom="0.19685039370078741" header="0.51181102362204722" footer="0.51181102362204722"/>
  <pageSetup paperSize="9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zoomScaleNormal="100" zoomScaleSheetLayoutView="100" workbookViewId="0">
      <selection activeCell="E52" sqref="E52"/>
    </sheetView>
  </sheetViews>
  <sheetFormatPr defaultRowHeight="12.75" x14ac:dyDescent="0.2"/>
  <cols>
    <col min="1" max="1" width="40" style="1" customWidth="1"/>
    <col min="2" max="2" width="7.7109375" style="1" customWidth="1"/>
    <col min="3" max="13" width="7.7109375" style="81" customWidth="1"/>
    <col min="14" max="14" width="4.140625" style="132" customWidth="1"/>
    <col min="15" max="15" width="7.7109375" style="78" hidden="1" customWidth="1"/>
    <col min="16" max="16" width="7.7109375" style="151" hidden="1" customWidth="1"/>
    <col min="17" max="23" width="9.140625" style="78" hidden="1" customWidth="1"/>
    <col min="24" max="16384" width="9.140625" style="1"/>
  </cols>
  <sheetData>
    <row r="1" spans="1:24" x14ac:dyDescent="0.2">
      <c r="A1" s="302" t="s">
        <v>454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148"/>
      <c r="O1" s="151"/>
      <c r="Q1" s="151"/>
      <c r="R1" s="151"/>
      <c r="S1" s="151"/>
      <c r="T1" s="151"/>
      <c r="U1" s="151"/>
    </row>
    <row r="3" spans="1:24" x14ac:dyDescent="0.2">
      <c r="A3" s="304" t="s">
        <v>131</v>
      </c>
      <c r="B3" s="313" t="s">
        <v>2</v>
      </c>
      <c r="C3" s="313"/>
      <c r="D3" s="313"/>
      <c r="E3" s="274" t="s">
        <v>132</v>
      </c>
      <c r="F3" s="274"/>
      <c r="G3" s="274"/>
      <c r="H3" s="274" t="s">
        <v>4</v>
      </c>
      <c r="I3" s="274"/>
      <c r="J3" s="274"/>
      <c r="K3" s="274" t="s">
        <v>5</v>
      </c>
      <c r="L3" s="274"/>
      <c r="M3" s="274"/>
      <c r="N3" s="127"/>
      <c r="X3" s="78"/>
    </row>
    <row r="4" spans="1:24" ht="32.25" customHeight="1" x14ac:dyDescent="0.2">
      <c r="A4" s="305"/>
      <c r="B4" s="307" t="s">
        <v>9</v>
      </c>
      <c r="C4" s="308"/>
      <c r="D4" s="309"/>
      <c r="E4" s="310" t="s">
        <v>9</v>
      </c>
      <c r="F4" s="311"/>
      <c r="G4" s="312"/>
      <c r="H4" s="310" t="s">
        <v>9</v>
      </c>
      <c r="I4" s="311"/>
      <c r="J4" s="312"/>
      <c r="K4" s="303" t="s">
        <v>10</v>
      </c>
      <c r="L4" s="303"/>
      <c r="M4" s="303"/>
      <c r="N4" s="149"/>
      <c r="X4" s="78"/>
    </row>
    <row r="5" spans="1:24" x14ac:dyDescent="0.2">
      <c r="A5" s="306"/>
      <c r="B5" s="6" t="str">
        <f>'Сумма АЧР'!C9</f>
        <v>04-00</v>
      </c>
      <c r="C5" s="112" t="str">
        <f>'Сумма АЧР'!D9</f>
        <v>10-00</v>
      </c>
      <c r="D5" s="112" t="str">
        <f>'Сумма АЧР'!E9</f>
        <v>22-00</v>
      </c>
      <c r="E5" s="113" t="str">
        <f>B5</f>
        <v>04-00</v>
      </c>
      <c r="F5" s="113" t="str">
        <f t="shared" ref="F5:J5" si="0">C5</f>
        <v>10-00</v>
      </c>
      <c r="G5" s="113" t="str">
        <f t="shared" si="0"/>
        <v>22-00</v>
      </c>
      <c r="H5" s="113" t="str">
        <f t="shared" si="0"/>
        <v>04-00</v>
      </c>
      <c r="I5" s="113" t="str">
        <f t="shared" si="0"/>
        <v>10-00</v>
      </c>
      <c r="J5" s="113" t="str">
        <f t="shared" si="0"/>
        <v>22-00</v>
      </c>
      <c r="K5" s="146" t="str">
        <f>H5</f>
        <v>04-00</v>
      </c>
      <c r="L5" s="146" t="str">
        <f>I5</f>
        <v>10-00</v>
      </c>
      <c r="M5" s="146" t="str">
        <f>J5</f>
        <v>22-00</v>
      </c>
      <c r="N5" s="127"/>
      <c r="X5" s="78"/>
    </row>
    <row r="6" spans="1:24" x14ac:dyDescent="0.2">
      <c r="A6" s="11" t="s">
        <v>386</v>
      </c>
      <c r="B6" s="37">
        <f>'ВЭС, ВПМЭС'!F92</f>
        <v>227.3</v>
      </c>
      <c r="C6" s="95">
        <f>'ВЭС, ВПМЭС'!G92</f>
        <v>256.2</v>
      </c>
      <c r="D6" s="95">
        <f>'ВЭС, ВПМЭС'!H92</f>
        <v>238.2</v>
      </c>
      <c r="E6" s="95">
        <f>'ВЭС, ВПМЭС'!L92</f>
        <v>204</v>
      </c>
      <c r="F6" s="95">
        <f>'ВЭС, ВПМЭС'!M92</f>
        <v>231.6</v>
      </c>
      <c r="G6" s="95">
        <f>'ВЭС, ВПМЭС'!N92</f>
        <v>213.6</v>
      </c>
      <c r="H6" s="95">
        <f>'ВЭС, ВПМЭС'!R92</f>
        <v>23.9</v>
      </c>
      <c r="I6" s="95">
        <f>'ВЭС, ВПМЭС'!S92</f>
        <v>36.4</v>
      </c>
      <c r="J6" s="95">
        <f>'ВЭС, ВПМЭС'!T92</f>
        <v>29.4</v>
      </c>
      <c r="K6" s="95">
        <f>'ВЭС, ВПМЭС'!X92</f>
        <v>178.7</v>
      </c>
      <c r="L6" s="95">
        <f>'ВЭС, ВПМЭС'!Y92</f>
        <v>202</v>
      </c>
      <c r="M6" s="95">
        <f>'ВЭС, ВПМЭС'!Z92</f>
        <v>187.6</v>
      </c>
      <c r="N6" s="158"/>
      <c r="O6" s="152">
        <f>B6+H6</f>
        <v>251.2</v>
      </c>
      <c r="P6" s="152">
        <f t="shared" ref="O6:Q10" si="1">C6+I6</f>
        <v>292.60000000000002</v>
      </c>
      <c r="Q6" s="152">
        <f>D6+J6</f>
        <v>267.60000000000002</v>
      </c>
      <c r="R6" s="153">
        <f>'ВЭС, ВПМЭС'!F94</f>
        <v>251.2</v>
      </c>
      <c r="S6" s="153">
        <f>'ВЭС, ВПМЭС'!G94</f>
        <v>292.60000000000002</v>
      </c>
      <c r="T6" s="153">
        <f>'ВЭС, ВПМЭС'!H94</f>
        <v>267.60000000000002</v>
      </c>
      <c r="U6" s="154">
        <f>O6-R6</f>
        <v>0</v>
      </c>
      <c r="V6" s="154">
        <f t="shared" ref="V6:W11" si="2">P6-S6</f>
        <v>0</v>
      </c>
      <c r="W6" s="154">
        <f t="shared" si="2"/>
        <v>0</v>
      </c>
      <c r="X6" s="78"/>
    </row>
    <row r="7" spans="1:24" x14ac:dyDescent="0.2">
      <c r="A7" s="12" t="s">
        <v>385</v>
      </c>
      <c r="B7" s="37">
        <f>ВУЭС!F20</f>
        <v>21.1</v>
      </c>
      <c r="C7" s="95">
        <f>ВУЭС!G20</f>
        <v>28.3</v>
      </c>
      <c r="D7" s="95">
        <f>ВУЭС!H20</f>
        <v>23.9</v>
      </c>
      <c r="E7" s="95">
        <f>ВУЭС!L20</f>
        <v>21.1</v>
      </c>
      <c r="F7" s="95">
        <f>ВУЭС!M20</f>
        <v>28.3</v>
      </c>
      <c r="G7" s="95">
        <f>ВУЭС!N20</f>
        <v>23.9</v>
      </c>
      <c r="H7" s="95">
        <f>ВУЭС!R20</f>
        <v>3.8</v>
      </c>
      <c r="I7" s="95">
        <f>ВУЭС!S20</f>
        <v>9.8000000000000007</v>
      </c>
      <c r="J7" s="95">
        <f>ВУЭС!T20</f>
        <v>7</v>
      </c>
      <c r="K7" s="95">
        <f>ВУЭС!X20</f>
        <v>7.9</v>
      </c>
      <c r="L7" s="95">
        <f>ВУЭС!Y20</f>
        <v>9.6</v>
      </c>
      <c r="M7" s="95">
        <f>ВУЭС!Z20</f>
        <v>8.9</v>
      </c>
      <c r="N7" s="158"/>
      <c r="O7" s="152">
        <f>B7+H7</f>
        <v>24.9</v>
      </c>
      <c r="P7" s="152">
        <f t="shared" si="1"/>
        <v>38.1</v>
      </c>
      <c r="Q7" s="152">
        <f t="shared" si="1"/>
        <v>30.9</v>
      </c>
      <c r="R7" s="153">
        <f>ВУЭС!F22</f>
        <v>24.9</v>
      </c>
      <c r="S7" s="153">
        <f>ВУЭС!G22</f>
        <v>38.1</v>
      </c>
      <c r="T7" s="153">
        <f>ВУЭС!H22</f>
        <v>30.9</v>
      </c>
      <c r="U7" s="154">
        <f t="shared" ref="U7:U11" si="3">O7-R7</f>
        <v>0</v>
      </c>
      <c r="V7" s="154">
        <f t="shared" si="2"/>
        <v>0</v>
      </c>
      <c r="W7" s="154">
        <f t="shared" si="2"/>
        <v>0</v>
      </c>
      <c r="X7" s="78"/>
    </row>
    <row r="8" spans="1:24" x14ac:dyDescent="0.2">
      <c r="A8" s="12" t="s">
        <v>124</v>
      </c>
      <c r="B8" s="37">
        <f>ТЭС!F35</f>
        <v>37.4</v>
      </c>
      <c r="C8" s="95">
        <f>ТЭС!G35</f>
        <v>38.200000000000003</v>
      </c>
      <c r="D8" s="95">
        <f>ТЭС!H35</f>
        <v>38</v>
      </c>
      <c r="E8" s="95">
        <f>ТЭС!L35</f>
        <v>31.1</v>
      </c>
      <c r="F8" s="95">
        <f>ТЭС!M35</f>
        <v>32</v>
      </c>
      <c r="G8" s="95">
        <f>ТЭС!N35</f>
        <v>31.8</v>
      </c>
      <c r="H8" s="95">
        <f>ТЭС!R35</f>
        <v>0</v>
      </c>
      <c r="I8" s="95">
        <f>ТЭС!S35</f>
        <v>0</v>
      </c>
      <c r="J8" s="95">
        <f>ТЭС!T35</f>
        <v>0</v>
      </c>
      <c r="K8" s="95">
        <f>ТЭС!X35</f>
        <v>36.5</v>
      </c>
      <c r="L8" s="95">
        <f>ТЭС!Y35</f>
        <v>37.4</v>
      </c>
      <c r="M8" s="95">
        <f>ТЭС!Z35</f>
        <v>36.700000000000003</v>
      </c>
      <c r="N8" s="158"/>
      <c r="O8" s="152">
        <f t="shared" si="1"/>
        <v>37.4</v>
      </c>
      <c r="P8" s="152">
        <f t="shared" si="1"/>
        <v>38.200000000000003</v>
      </c>
      <c r="Q8" s="152">
        <f t="shared" si="1"/>
        <v>38</v>
      </c>
      <c r="R8" s="153">
        <f>ТЭС!F37</f>
        <v>37.4</v>
      </c>
      <c r="S8" s="155">
        <f>ТЭС!G37</f>
        <v>38.200000000000003</v>
      </c>
      <c r="T8" s="155">
        <f>ТЭС!H37</f>
        <v>38</v>
      </c>
      <c r="U8" s="154">
        <f t="shared" si="3"/>
        <v>0</v>
      </c>
      <c r="V8" s="154">
        <f t="shared" si="2"/>
        <v>0</v>
      </c>
      <c r="W8" s="154">
        <f t="shared" si="2"/>
        <v>0</v>
      </c>
      <c r="X8" s="78"/>
    </row>
    <row r="9" spans="1:24" x14ac:dyDescent="0.2">
      <c r="A9" s="11" t="s">
        <v>387</v>
      </c>
      <c r="B9" s="37">
        <f>'ЧЭС, ВПМЭС'!F81</f>
        <v>466.1</v>
      </c>
      <c r="C9" s="95">
        <f>'ЧЭС, ВПМЭС'!G81</f>
        <v>490.4</v>
      </c>
      <c r="D9" s="95">
        <f>'ЧЭС, ВПМЭС'!H81</f>
        <v>480.5</v>
      </c>
      <c r="E9" s="95">
        <f>'ЧЭС, ВПМЭС'!L81</f>
        <v>454.7</v>
      </c>
      <c r="F9" s="95">
        <f>'ЧЭС, ВПМЭС'!M81</f>
        <v>476.2</v>
      </c>
      <c r="G9" s="95">
        <f>'ЧЭС, ВПМЭС'!N81</f>
        <v>467.2</v>
      </c>
      <c r="H9" s="95">
        <f>'ЧЭС, ВПМЭС'!R81</f>
        <v>87.4</v>
      </c>
      <c r="I9" s="95">
        <f>'ЧЭС, ВПМЭС'!S81</f>
        <v>83.8</v>
      </c>
      <c r="J9" s="95">
        <f>'ЧЭС, ВПМЭС'!T81</f>
        <v>91.7</v>
      </c>
      <c r="K9" s="95">
        <f>'ЧЭС, ВПМЭС'!X81</f>
        <v>141.5</v>
      </c>
      <c r="L9" s="95">
        <f>'ЧЭС, ВПМЭС'!Y81</f>
        <v>149.6</v>
      </c>
      <c r="M9" s="95">
        <f>'ЧЭС, ВПМЭС'!Z81</f>
        <v>149.80000000000001</v>
      </c>
      <c r="N9" s="158"/>
      <c r="O9" s="152">
        <f t="shared" si="1"/>
        <v>553.5</v>
      </c>
      <c r="P9" s="152">
        <f t="shared" si="1"/>
        <v>574.20000000000005</v>
      </c>
      <c r="Q9" s="152">
        <f t="shared" si="1"/>
        <v>572.20000000000005</v>
      </c>
      <c r="R9" s="153">
        <f>'ЧЭС, ВПМЭС'!F83</f>
        <v>553.5</v>
      </c>
      <c r="S9" s="153">
        <f>'ЧЭС, ВПМЭС'!G83</f>
        <v>574.20000000000005</v>
      </c>
      <c r="T9" s="153">
        <f>'ЧЭС, ВПМЭС'!H83</f>
        <v>572.20000000000005</v>
      </c>
      <c r="U9" s="154">
        <f t="shared" si="3"/>
        <v>0</v>
      </c>
      <c r="V9" s="154">
        <f t="shared" si="2"/>
        <v>0</v>
      </c>
      <c r="W9" s="154">
        <f t="shared" si="2"/>
        <v>0</v>
      </c>
      <c r="X9" s="78"/>
    </row>
    <row r="10" spans="1:24" x14ac:dyDescent="0.2">
      <c r="A10" s="12" t="s">
        <v>125</v>
      </c>
      <c r="B10" s="37">
        <f>КЭС!F33</f>
        <v>11.8</v>
      </c>
      <c r="C10" s="95">
        <f>КЭС!G33</f>
        <v>12.1</v>
      </c>
      <c r="D10" s="95">
        <f>КЭС!H33</f>
        <v>12.3</v>
      </c>
      <c r="E10" s="95">
        <f>КЭС!L33</f>
        <v>8.6999999999999993</v>
      </c>
      <c r="F10" s="95">
        <f>КЭС!M33</f>
        <v>8.4</v>
      </c>
      <c r="G10" s="95">
        <f>КЭС!N33</f>
        <v>8.8000000000000007</v>
      </c>
      <c r="H10" s="95">
        <f>КЭС!R33</f>
        <v>19.2</v>
      </c>
      <c r="I10" s="95">
        <f>КЭС!S33</f>
        <v>19.100000000000001</v>
      </c>
      <c r="J10" s="95">
        <f>КЭС!T33</f>
        <v>18.5</v>
      </c>
      <c r="K10" s="95">
        <f>КЭС!X33</f>
        <v>29.8</v>
      </c>
      <c r="L10" s="95">
        <f>КЭС!Y33</f>
        <v>29.8</v>
      </c>
      <c r="M10" s="95">
        <f>КЭС!Z33</f>
        <v>29.7</v>
      </c>
      <c r="N10" s="158"/>
      <c r="O10" s="152">
        <f t="shared" si="1"/>
        <v>31</v>
      </c>
      <c r="P10" s="152">
        <f t="shared" si="1"/>
        <v>31.2</v>
      </c>
      <c r="Q10" s="152">
        <f t="shared" si="1"/>
        <v>30.8</v>
      </c>
      <c r="R10" s="155">
        <f>КЭС!F36</f>
        <v>31</v>
      </c>
      <c r="S10" s="155">
        <f>КЭС!G36</f>
        <v>31.2</v>
      </c>
      <c r="T10" s="155">
        <f>КЭС!H36</f>
        <v>30.8</v>
      </c>
      <c r="U10" s="154">
        <f t="shared" si="3"/>
        <v>0</v>
      </c>
      <c r="V10" s="154">
        <f t="shared" si="2"/>
        <v>0</v>
      </c>
      <c r="W10" s="154">
        <f t="shared" si="2"/>
        <v>0</v>
      </c>
      <c r="X10" s="78"/>
    </row>
    <row r="11" spans="1:24" s="14" customFormat="1" x14ac:dyDescent="0.2">
      <c r="A11" s="13" t="s">
        <v>135</v>
      </c>
      <c r="B11" s="38">
        <f>SUM(B6:B10)</f>
        <v>763.7</v>
      </c>
      <c r="C11" s="115">
        <f t="shared" ref="C11:M11" si="4">SUM(C6:C10)</f>
        <v>825.2</v>
      </c>
      <c r="D11" s="115">
        <f t="shared" si="4"/>
        <v>792.9</v>
      </c>
      <c r="E11" s="115">
        <f>SUM(E6:E10)</f>
        <v>719.6</v>
      </c>
      <c r="F11" s="115">
        <f t="shared" si="4"/>
        <v>776.5</v>
      </c>
      <c r="G11" s="115">
        <f t="shared" si="4"/>
        <v>745.3</v>
      </c>
      <c r="H11" s="115">
        <f>SUM(H6:H10)</f>
        <v>134.30000000000001</v>
      </c>
      <c r="I11" s="115">
        <f t="shared" si="4"/>
        <v>149.1</v>
      </c>
      <c r="J11" s="115">
        <f t="shared" si="4"/>
        <v>146.6</v>
      </c>
      <c r="K11" s="115">
        <f t="shared" si="4"/>
        <v>394.4</v>
      </c>
      <c r="L11" s="115">
        <f t="shared" si="4"/>
        <v>428.4</v>
      </c>
      <c r="M11" s="115">
        <f t="shared" si="4"/>
        <v>412.7</v>
      </c>
      <c r="N11" s="159"/>
      <c r="O11" s="156">
        <f>B11+H11</f>
        <v>898</v>
      </c>
      <c r="P11" s="156">
        <f>SUM(P5:P10)</f>
        <v>974.3</v>
      </c>
      <c r="Q11" s="156">
        <f>SUM(Q5:Q10)</f>
        <v>939.5</v>
      </c>
      <c r="R11" s="153">
        <f>SUM(R6:R10)</f>
        <v>898</v>
      </c>
      <c r="S11" s="153">
        <f t="shared" ref="S11:T11" si="5">SUM(S6:S10)</f>
        <v>974.3</v>
      </c>
      <c r="T11" s="153">
        <f t="shared" si="5"/>
        <v>939.5</v>
      </c>
      <c r="U11" s="154">
        <f t="shared" si="3"/>
        <v>0</v>
      </c>
      <c r="V11" s="154">
        <f t="shared" si="2"/>
        <v>0</v>
      </c>
      <c r="W11" s="154">
        <f t="shared" si="2"/>
        <v>0</v>
      </c>
      <c r="X11" s="150"/>
    </row>
    <row r="12" spans="1:24" s="14" customFormat="1" x14ac:dyDescent="0.2">
      <c r="A12" s="15" t="s">
        <v>136</v>
      </c>
      <c r="B12" s="38">
        <f>B11+H11</f>
        <v>898</v>
      </c>
      <c r="C12" s="115">
        <f>C11+I11</f>
        <v>974.3</v>
      </c>
      <c r="D12" s="115">
        <f>D11+J11</f>
        <v>939.5</v>
      </c>
      <c r="E12" s="114"/>
      <c r="F12" s="114"/>
      <c r="G12" s="114"/>
      <c r="H12" s="114"/>
      <c r="I12" s="114"/>
      <c r="J12" s="114"/>
      <c r="K12" s="147"/>
      <c r="L12" s="116"/>
      <c r="M12" s="116"/>
      <c r="N12" s="160"/>
      <c r="O12" s="150"/>
      <c r="P12" s="157"/>
      <c r="Q12" s="150"/>
      <c r="R12" s="150"/>
      <c r="S12" s="150"/>
      <c r="T12" s="150"/>
      <c r="U12" s="150"/>
      <c r="V12" s="150"/>
      <c r="W12" s="150"/>
      <c r="X12" s="150"/>
    </row>
    <row r="13" spans="1:24" s="16" customFormat="1" x14ac:dyDescent="0.2">
      <c r="B13" s="17"/>
      <c r="C13" s="17"/>
      <c r="D13" s="17"/>
      <c r="E13" s="17"/>
      <c r="F13" s="81"/>
      <c r="G13" s="81"/>
      <c r="H13" s="81"/>
      <c r="I13" s="81"/>
      <c r="J13" s="81"/>
      <c r="K13" s="17"/>
      <c r="L13" s="81"/>
      <c r="M13" s="81"/>
      <c r="N13" s="132"/>
      <c r="O13" s="68"/>
      <c r="P13" s="46"/>
      <c r="Q13" s="68"/>
      <c r="R13" s="68"/>
      <c r="S13" s="68"/>
      <c r="T13" s="68"/>
      <c r="U13" s="68"/>
      <c r="V13" s="68"/>
      <c r="W13" s="68"/>
    </row>
    <row r="14" spans="1:24" hidden="1" x14ac:dyDescent="0.2">
      <c r="B14" s="18"/>
      <c r="C14" s="17"/>
      <c r="H14" s="301" t="s">
        <v>276</v>
      </c>
      <c r="I14" s="301"/>
      <c r="J14" s="301"/>
    </row>
    <row r="15" spans="1:24" hidden="1" x14ac:dyDescent="0.2">
      <c r="B15" s="18"/>
      <c r="C15" s="17"/>
      <c r="D15" s="17"/>
      <c r="E15" s="17"/>
      <c r="H15" s="84">
        <f>H11/8</f>
        <v>16.8</v>
      </c>
      <c r="I15" s="123">
        <f>I11/8</f>
        <v>18.600000000000001</v>
      </c>
      <c r="J15" s="123">
        <f>J11/8</f>
        <v>18.3</v>
      </c>
    </row>
    <row r="16" spans="1:24" hidden="1" x14ac:dyDescent="0.2">
      <c r="B16" s="18"/>
      <c r="C16" s="17"/>
      <c r="D16" s="17"/>
      <c r="E16" s="17"/>
      <c r="F16" s="132"/>
      <c r="G16" s="186">
        <v>2</v>
      </c>
      <c r="H16" s="104">
        <f>H15*2</f>
        <v>33.6</v>
      </c>
      <c r="I16" s="104">
        <f t="shared" ref="I16:J16" si="6">I15*2</f>
        <v>37.200000000000003</v>
      </c>
      <c r="J16" s="104">
        <f t="shared" si="6"/>
        <v>36.6</v>
      </c>
      <c r="K16" s="132"/>
      <c r="L16" s="132"/>
      <c r="M16" s="132"/>
    </row>
    <row r="17" spans="1:23" s="16" customFormat="1" hidden="1" x14ac:dyDescent="0.2">
      <c r="A17" s="19"/>
      <c r="C17" s="81"/>
      <c r="D17" s="81"/>
      <c r="E17" s="81"/>
      <c r="F17" s="81"/>
      <c r="G17" s="130">
        <v>0.5</v>
      </c>
      <c r="H17" s="229">
        <f>H15/2</f>
        <v>8.4</v>
      </c>
      <c r="I17" s="229">
        <f>I15/2</f>
        <v>9.3000000000000007</v>
      </c>
      <c r="J17" s="229">
        <f>J15/2</f>
        <v>9.15</v>
      </c>
      <c r="K17" s="111"/>
      <c r="L17" s="81"/>
      <c r="M17" s="81"/>
      <c r="N17" s="132"/>
      <c r="O17" s="68"/>
      <c r="P17" s="46"/>
      <c r="Q17" s="68"/>
      <c r="R17" s="68"/>
      <c r="S17" s="68"/>
      <c r="T17" s="68"/>
      <c r="U17" s="68"/>
      <c r="V17" s="68"/>
      <c r="W17" s="68"/>
    </row>
    <row r="18" spans="1:23" hidden="1" x14ac:dyDescent="0.2">
      <c r="A18" s="2"/>
      <c r="B18" s="20"/>
      <c r="C18" s="117"/>
      <c r="D18" s="117"/>
      <c r="E18" s="82"/>
      <c r="F18" s="82"/>
      <c r="G18" s="118">
        <v>5</v>
      </c>
      <c r="H18" s="119">
        <f>'ВЭС, ВПМЭС'!R76+'ВЭС, ВПМЭС'!R77+'ВЭС, ВПМЭС'!R78+'ВЭС, ВПМЭС'!R79+'ВЭС, ВПМЭС'!R51+'ЧЭС, ВПМЭС'!R72+ВУЭС!R17+КЭС!R22+КЭС!R23+КЭС!R24</f>
        <v>9.4</v>
      </c>
      <c r="I18" s="119">
        <f>'ВЭС, ВПМЭС'!S76+'ВЭС, ВПМЭС'!S77+'ВЭС, ВПМЭС'!S78+'ВЭС, ВПМЭС'!S79+'ВЭС, ВПМЭС'!S51+'ЧЭС, ВПМЭС'!S72+ВУЭС!S17+КЭС!S22+КЭС!S23+КЭС!S24</f>
        <v>12.4</v>
      </c>
      <c r="J18" s="119">
        <f>'ВЭС, ВПМЭС'!T76+'ВЭС, ВПМЭС'!T77+'ВЭС, ВПМЭС'!T78+'ВЭС, ВПМЭС'!T79+'ВЭС, ВПМЭС'!T51+'ЧЭС, ВПМЭС'!T72+ВУЭС!T17+КЭС!T22+КЭС!T23+КЭС!T24</f>
        <v>11.1</v>
      </c>
      <c r="K18" s="218"/>
      <c r="L18" s="82"/>
      <c r="M18" s="82"/>
      <c r="N18" s="82"/>
    </row>
    <row r="19" spans="1:23" s="16" customFormat="1" hidden="1" x14ac:dyDescent="0.2">
      <c r="A19" s="21"/>
      <c r="B19" s="17"/>
      <c r="C19" s="17"/>
      <c r="D19" s="17"/>
      <c r="E19" s="81"/>
      <c r="F19" s="81"/>
      <c r="G19" s="44">
        <f>G18+5</f>
        <v>10</v>
      </c>
      <c r="H19" s="87">
        <f>'ВЭС, ВПМЭС'!R81+'ВЭС, ВПМЭС'!R82+'ЧЭС, ВПМЭС'!R74</f>
        <v>9.8000000000000007</v>
      </c>
      <c r="I19" s="87">
        <f>'ВЭС, ВПМЭС'!S81+'ВЭС, ВПМЭС'!S82+'ЧЭС, ВПМЭС'!S74</f>
        <v>12.7</v>
      </c>
      <c r="J19" s="87">
        <f>'ВЭС, ВПМЭС'!T81+'ВЭС, ВПМЭС'!T82+'ЧЭС, ВПМЭС'!T74</f>
        <v>10.3</v>
      </c>
      <c r="K19" s="219"/>
      <c r="L19" s="81"/>
      <c r="M19" s="81"/>
      <c r="N19" s="132"/>
      <c r="O19" s="68"/>
      <c r="P19" s="46"/>
      <c r="Q19" s="68"/>
      <c r="R19" s="68"/>
      <c r="S19" s="68"/>
      <c r="T19" s="68"/>
      <c r="U19" s="68"/>
      <c r="V19" s="68"/>
      <c r="W19" s="68"/>
    </row>
    <row r="20" spans="1:23" hidden="1" x14ac:dyDescent="0.2">
      <c r="A20" s="2"/>
      <c r="B20" s="22"/>
      <c r="C20" s="120"/>
      <c r="D20" s="120"/>
      <c r="G20" s="44">
        <f t="shared" ref="G20:G25" si="7">G19+5</f>
        <v>15</v>
      </c>
      <c r="H20" s="87">
        <f>'ВЭС, ВПМЭС'!R83+'ВЭС, ВПМЭС'!R84+'ВЭС, ВПМЭС'!R85+'ВЭС, ВПМЭС'!R86+'ВЭС, ВПМЭС'!R87</f>
        <v>9.1</v>
      </c>
      <c r="I20" s="87">
        <f>'ВЭС, ВПМЭС'!S83+'ВЭС, ВПМЭС'!S84+'ВЭС, ВПМЭС'!S85+'ВЭС, ВПМЭС'!S86+'ВЭС, ВПМЭС'!S87</f>
        <v>14.5</v>
      </c>
      <c r="J20" s="87">
        <f>'ВЭС, ВПМЭС'!T83+'ВЭС, ВПМЭС'!T84+'ВЭС, ВПМЭС'!T85+'ВЭС, ВПМЭС'!T86+'ВЭС, ВПМЭС'!T87</f>
        <v>12.4</v>
      </c>
      <c r="K20" s="219"/>
    </row>
    <row r="21" spans="1:23" hidden="1" x14ac:dyDescent="0.2">
      <c r="G21" s="220">
        <f t="shared" si="7"/>
        <v>20</v>
      </c>
      <c r="H21" s="123">
        <f>'ЧЭС, ВПМЭС'!R75</f>
        <v>25.2</v>
      </c>
      <c r="I21" s="123">
        <f>'ЧЭС, ВПМЭС'!S75</f>
        <v>27.9</v>
      </c>
      <c r="J21" s="123">
        <f>'ЧЭС, ВПМЭС'!T75</f>
        <v>28.7</v>
      </c>
      <c r="K21" s="221" t="s">
        <v>471</v>
      </c>
    </row>
    <row r="22" spans="1:23" hidden="1" x14ac:dyDescent="0.2">
      <c r="G22" s="44">
        <f t="shared" si="7"/>
        <v>25</v>
      </c>
      <c r="H22" s="87">
        <f>'ВЭС, ВПМЭС'!R45+'ВЭС, ВПМЭС'!R89+'ЧЭС, ВПМЭС'!R76+'ЧЭС, ВПМЭС'!R73+ВУЭС!R18+КЭС!R21+КЭС!R25+КЭС!R26+КЭС!R27+КЭС!R28+КЭС!R29</f>
        <v>23.6</v>
      </c>
      <c r="I22" s="87">
        <f>'ВЭС, ВПМЭС'!S45+'ВЭС, ВПМЭС'!S89+'ЧЭС, ВПМЭС'!S76+'ЧЭС, ВПМЭС'!S73+ВУЭС!S18+КЭС!S21+КЭС!S25+КЭС!S26+КЭС!S27+КЭС!S28+КЭС!S29</f>
        <v>23.2</v>
      </c>
      <c r="J22" s="87">
        <f>'ВЭС, ВПМЭС'!T45+'ВЭС, ВПМЭС'!T89+'ЧЭС, ВПМЭС'!T76+'ЧЭС, ВПМЭС'!T73+ВУЭС!T18+КЭС!T21+КЭС!T25+КЭС!T26+КЭС!T27+КЭС!T28+КЭС!T29</f>
        <v>21.9</v>
      </c>
      <c r="K22" s="219"/>
    </row>
    <row r="23" spans="1:23" hidden="1" x14ac:dyDescent="0.2">
      <c r="G23" s="220">
        <f>G22+5</f>
        <v>30</v>
      </c>
      <c r="H23" s="123">
        <f>'ЧЭС, ВПМЭС'!R77</f>
        <v>21.6</v>
      </c>
      <c r="I23" s="123">
        <f>'ЧЭС, ВПМЭС'!S77</f>
        <v>19.100000000000001</v>
      </c>
      <c r="J23" s="123">
        <f>'ЧЭС, ВПМЭС'!T77</f>
        <v>24.9</v>
      </c>
      <c r="K23" s="221" t="str">
        <f>K21</f>
        <v>Северсталь</v>
      </c>
    </row>
    <row r="24" spans="1:23" hidden="1" x14ac:dyDescent="0.2">
      <c r="G24" s="44">
        <f t="shared" si="7"/>
        <v>35</v>
      </c>
      <c r="H24" s="87">
        <f>'ВЭС, ВПМЭС'!R80+'ВЭС, ВПМЭС'!R91+ВУЭС!R19+КЭС!R30+КЭС!R31</f>
        <v>9.6999999999999993</v>
      </c>
      <c r="I24" s="87">
        <f>'ВЭС, ВПМЭС'!S80+'ВЭС, ВПМЭС'!S91+ВУЭС!S19+КЭС!S30+КЭС!S31</f>
        <v>14.6</v>
      </c>
      <c r="J24" s="87">
        <f>'ВЭС, ВПМЭС'!T80+'ВЭС, ВПМЭС'!T91+ВУЭС!T19+КЭС!T30+КЭС!T31</f>
        <v>11.5</v>
      </c>
      <c r="K24" s="219"/>
    </row>
    <row r="25" spans="1:23" hidden="1" x14ac:dyDescent="0.2">
      <c r="B25" s="18"/>
      <c r="C25" s="17"/>
      <c r="D25" s="17"/>
      <c r="G25" s="44">
        <f t="shared" si="7"/>
        <v>40</v>
      </c>
      <c r="H25" s="87">
        <f>'ВЭС, ВПМЭС'!R90+'ЧЭС, ВПМЭС'!R79+'ЧЭС, ВПМЭС'!R80+КЭС!R32</f>
        <v>14.4</v>
      </c>
      <c r="I25" s="87">
        <f>'ВЭС, ВПМЭС'!S90+'ЧЭС, ВПМЭС'!S79+'ЧЭС, ВПМЭС'!S80+КЭС!S32</f>
        <v>14.1</v>
      </c>
      <c r="J25" s="87">
        <f>'ВЭС, ВПМЭС'!T90+'ЧЭС, ВПМЭС'!T79+'ЧЭС, ВПМЭС'!T80+КЭС!T32</f>
        <v>15.4</v>
      </c>
      <c r="K25" s="221" t="str">
        <f>K23</f>
        <v>Северсталь</v>
      </c>
      <c r="L25" s="90"/>
      <c r="M25" s="90" t="s">
        <v>495</v>
      </c>
    </row>
    <row r="26" spans="1:23" hidden="1" x14ac:dyDescent="0.2">
      <c r="B26" s="18"/>
      <c r="C26" s="17"/>
      <c r="D26" s="17"/>
      <c r="G26" s="121"/>
      <c r="H26" s="123">
        <f>SUM(H18:H25)</f>
        <v>122.8</v>
      </c>
      <c r="I26" s="123">
        <f t="shared" ref="I26:J26" si="8">SUM(I18:I25)</f>
        <v>138.5</v>
      </c>
      <c r="J26" s="123">
        <f t="shared" si="8"/>
        <v>136.19999999999999</v>
      </c>
      <c r="K26" s="219"/>
    </row>
    <row r="27" spans="1:23" hidden="1" x14ac:dyDescent="0.2">
      <c r="G27" s="121"/>
      <c r="H27" s="122">
        <f>H11-H26</f>
        <v>11.5</v>
      </c>
      <c r="I27" s="122">
        <f>I11-I26</f>
        <v>10.6</v>
      </c>
      <c r="J27" s="122">
        <f t="shared" ref="J27" si="9">J11-J26</f>
        <v>10.4</v>
      </c>
      <c r="K27" s="111"/>
    </row>
    <row r="28" spans="1:23" hidden="1" x14ac:dyDescent="0.2">
      <c r="G28" s="121"/>
      <c r="H28" s="111"/>
      <c r="I28" s="111"/>
      <c r="J28" s="111"/>
      <c r="K28" s="111"/>
    </row>
    <row r="29" spans="1:23" hidden="1" x14ac:dyDescent="0.2">
      <c r="G29" s="216" t="s">
        <v>485</v>
      </c>
      <c r="H29" s="217">
        <f>'Сумма АЧР'!G18</f>
        <v>0</v>
      </c>
      <c r="I29" s="217">
        <f>'Сумма АЧР'!H18</f>
        <v>0</v>
      </c>
      <c r="J29" s="217">
        <f>'Сумма АЧР'!I18</f>
        <v>0</v>
      </c>
      <c r="K29" s="111"/>
    </row>
    <row r="30" spans="1:23" hidden="1" x14ac:dyDescent="0.2">
      <c r="G30" s="216" t="s">
        <v>276</v>
      </c>
      <c r="H30" s="217">
        <f>H29/8</f>
        <v>0</v>
      </c>
      <c r="I30" s="217">
        <f t="shared" ref="I30:J30" si="10">I29/8</f>
        <v>0</v>
      </c>
      <c r="J30" s="217">
        <f t="shared" si="10"/>
        <v>0</v>
      </c>
      <c r="K30" s="111"/>
    </row>
    <row r="31" spans="1:23" hidden="1" x14ac:dyDescent="0.2">
      <c r="G31" s="82">
        <f>G16</f>
        <v>2</v>
      </c>
      <c r="H31" s="122">
        <f>H30*2</f>
        <v>0</v>
      </c>
      <c r="I31" s="122">
        <f t="shared" ref="I31:J31" si="11">I30*2</f>
        <v>0</v>
      </c>
      <c r="J31" s="122">
        <f t="shared" si="11"/>
        <v>0</v>
      </c>
      <c r="K31" s="111"/>
    </row>
    <row r="32" spans="1:23" hidden="1" x14ac:dyDescent="0.2">
      <c r="G32" s="82">
        <f>G17</f>
        <v>0.5</v>
      </c>
      <c r="H32" s="122">
        <f>H30/2</f>
        <v>0</v>
      </c>
      <c r="I32" s="122">
        <f t="shared" ref="I32:J32" si="12">I30/2</f>
        <v>0</v>
      </c>
      <c r="J32" s="122">
        <f t="shared" si="12"/>
        <v>0</v>
      </c>
      <c r="K32" s="111"/>
    </row>
    <row r="33" spans="7:11" x14ac:dyDescent="0.2">
      <c r="G33" s="121"/>
      <c r="H33" s="111"/>
      <c r="I33" s="111"/>
      <c r="J33" s="111"/>
      <c r="K33" s="111"/>
    </row>
    <row r="34" spans="7:11" x14ac:dyDescent="0.2">
      <c r="G34" s="121"/>
      <c r="H34" s="111"/>
      <c r="I34" s="111"/>
      <c r="J34" s="111"/>
      <c r="K34" s="111"/>
    </row>
    <row r="35" spans="7:11" x14ac:dyDescent="0.2">
      <c r="G35" s="121"/>
      <c r="H35" s="111"/>
      <c r="I35" s="111"/>
      <c r="J35" s="111"/>
      <c r="K35" s="111"/>
    </row>
    <row r="36" spans="7:11" x14ac:dyDescent="0.2">
      <c r="H36" s="111"/>
      <c r="I36" s="111"/>
      <c r="J36" s="111"/>
      <c r="K36" s="111"/>
    </row>
    <row r="37" spans="7:11" x14ac:dyDescent="0.2">
      <c r="H37" s="111"/>
      <c r="I37" s="111"/>
      <c r="J37" s="111"/>
      <c r="K37" s="111"/>
    </row>
  </sheetData>
  <mergeCells count="11">
    <mergeCell ref="H14:J14"/>
    <mergeCell ref="A1:M1"/>
    <mergeCell ref="K3:M3"/>
    <mergeCell ref="K4:M4"/>
    <mergeCell ref="A3:A5"/>
    <mergeCell ref="B4:D4"/>
    <mergeCell ref="E4:G4"/>
    <mergeCell ref="H4:J4"/>
    <mergeCell ref="B3:D3"/>
    <mergeCell ref="E3:G3"/>
    <mergeCell ref="H3:J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4"/>
  <sheetViews>
    <sheetView zoomScaleNormal="100" zoomScaleSheetLayoutView="100" workbookViewId="0">
      <pane xSplit="2" ySplit="23" topLeftCell="C24" activePane="bottomRight" state="frozen"/>
      <selection pane="topRight" activeCell="C1" sqref="C1"/>
      <selection pane="bottomLeft" activeCell="A9" sqref="A9"/>
      <selection pane="bottomRight" activeCell="AB24" sqref="AB24"/>
    </sheetView>
  </sheetViews>
  <sheetFormatPr defaultRowHeight="12.75" x14ac:dyDescent="0.2"/>
  <cols>
    <col min="1" max="1" width="12.42578125" style="136" customWidth="1"/>
    <col min="2" max="2" width="18.42578125" style="136" customWidth="1"/>
    <col min="3" max="3" width="6.7109375" style="234" customWidth="1"/>
    <col min="4" max="4" width="5.42578125" style="234" customWidth="1"/>
    <col min="5" max="5" width="6.5703125" style="234" customWidth="1"/>
    <col min="6" max="8" width="6.7109375" style="234" customWidth="1"/>
    <col min="9" max="9" width="5.140625" style="234" customWidth="1"/>
    <col min="10" max="10" width="5.5703125" style="234" customWidth="1"/>
    <col min="11" max="11" width="6.42578125" style="234" customWidth="1"/>
    <col min="12" max="14" width="6.7109375" style="234" customWidth="1"/>
    <col min="15" max="15" width="4.5703125" style="234" customWidth="1"/>
    <col min="16" max="16" width="5.7109375" style="234" customWidth="1"/>
    <col min="17" max="17" width="6.5703125" style="234" customWidth="1"/>
    <col min="18" max="20" width="6.7109375" style="234" customWidth="1"/>
    <col min="21" max="21" width="6" style="234" customWidth="1"/>
    <col min="22" max="22" width="5.7109375" style="234" customWidth="1"/>
    <col min="23" max="23" width="6.5703125" style="234" customWidth="1"/>
    <col min="24" max="26" width="6.7109375" style="234" customWidth="1"/>
    <col min="27" max="16384" width="9.140625" style="234"/>
  </cols>
  <sheetData>
    <row r="1" spans="21:21" x14ac:dyDescent="0.2">
      <c r="U1" s="136" t="str">
        <f>'Совм. АЧР-1-АЧР-2'!AL1</f>
        <v>Приложение №71</v>
      </c>
    </row>
    <row r="2" spans="21:21" x14ac:dyDescent="0.2">
      <c r="U2" s="136" t="str">
        <f>'Совм. АЧР-1-АЧР-2'!AL2</f>
        <v>к приказу Минэнерго России</v>
      </c>
    </row>
    <row r="3" spans="21:21" x14ac:dyDescent="0.2">
      <c r="U3" s="136" t="str">
        <f>'Совм. АЧР-1-АЧР-2'!AL3</f>
        <v>от 23 июля 2012 г. № 340</v>
      </c>
    </row>
    <row r="4" spans="21:21" hidden="1" x14ac:dyDescent="0.2">
      <c r="U4" s="136"/>
    </row>
    <row r="5" spans="21:21" hidden="1" x14ac:dyDescent="0.2">
      <c r="U5" s="136"/>
    </row>
    <row r="6" spans="21:21" hidden="1" x14ac:dyDescent="0.2">
      <c r="U6" s="136"/>
    </row>
    <row r="7" spans="21:21" hidden="1" x14ac:dyDescent="0.2">
      <c r="U7" s="136"/>
    </row>
    <row r="8" spans="21:21" hidden="1" x14ac:dyDescent="0.2">
      <c r="U8" s="136"/>
    </row>
    <row r="9" spans="21:21" hidden="1" x14ac:dyDescent="0.2">
      <c r="U9" s="136"/>
    </row>
    <row r="10" spans="21:21" hidden="1" x14ac:dyDescent="0.2">
      <c r="U10" s="136"/>
    </row>
    <row r="11" spans="21:21" hidden="1" x14ac:dyDescent="0.2">
      <c r="U11" s="136"/>
    </row>
    <row r="12" spans="21:21" hidden="1" x14ac:dyDescent="0.2">
      <c r="U12" s="136"/>
    </row>
    <row r="13" spans="21:21" hidden="1" x14ac:dyDescent="0.2">
      <c r="U13" s="136"/>
    </row>
    <row r="14" spans="21:21" hidden="1" x14ac:dyDescent="0.2">
      <c r="U14" s="136"/>
    </row>
    <row r="15" spans="21:21" hidden="1" x14ac:dyDescent="0.2">
      <c r="U15" s="136"/>
    </row>
    <row r="16" spans="21:21" hidden="1" x14ac:dyDescent="0.2">
      <c r="U16" s="136"/>
    </row>
    <row r="18" spans="1:26" x14ac:dyDescent="0.2">
      <c r="I18" s="234" t="s">
        <v>355</v>
      </c>
      <c r="U18" s="136"/>
    </row>
    <row r="19" spans="1:26" x14ac:dyDescent="0.2">
      <c r="U19" s="136"/>
    </row>
    <row r="20" spans="1:26" x14ac:dyDescent="0.2">
      <c r="A20" s="318" t="s">
        <v>0</v>
      </c>
      <c r="B20" s="318" t="s">
        <v>1</v>
      </c>
      <c r="C20" s="324" t="s">
        <v>2</v>
      </c>
      <c r="D20" s="325"/>
      <c r="E20" s="325"/>
      <c r="F20" s="325"/>
      <c r="G20" s="325"/>
      <c r="H20" s="326"/>
      <c r="I20" s="324" t="s">
        <v>3</v>
      </c>
      <c r="J20" s="325"/>
      <c r="K20" s="325"/>
      <c r="L20" s="325"/>
      <c r="M20" s="325"/>
      <c r="N20" s="326"/>
      <c r="O20" s="324" t="s">
        <v>4</v>
      </c>
      <c r="P20" s="325"/>
      <c r="Q20" s="325"/>
      <c r="R20" s="325"/>
      <c r="S20" s="325"/>
      <c r="T20" s="326"/>
      <c r="U20" s="274" t="s">
        <v>5</v>
      </c>
      <c r="V20" s="274"/>
      <c r="W20" s="274"/>
      <c r="X20" s="274"/>
      <c r="Y20" s="274"/>
      <c r="Z20" s="274"/>
    </row>
    <row r="21" spans="1:26" ht="26.25" customHeight="1" x14ac:dyDescent="0.2">
      <c r="A21" s="319"/>
      <c r="B21" s="319"/>
      <c r="C21" s="318" t="s">
        <v>345</v>
      </c>
      <c r="D21" s="314" t="s">
        <v>390</v>
      </c>
      <c r="E21" s="315"/>
      <c r="F21" s="321" t="s">
        <v>9</v>
      </c>
      <c r="G21" s="322"/>
      <c r="H21" s="323"/>
      <c r="I21" s="318" t="s">
        <v>346</v>
      </c>
      <c r="J21" s="314" t="str">
        <f>D21</f>
        <v>уставки</v>
      </c>
      <c r="K21" s="315"/>
      <c r="L21" s="321" t="s">
        <v>9</v>
      </c>
      <c r="M21" s="322"/>
      <c r="N21" s="323"/>
      <c r="O21" s="318" t="s">
        <v>347</v>
      </c>
      <c r="P21" s="314" t="str">
        <f>J21</f>
        <v>уставки</v>
      </c>
      <c r="Q21" s="315"/>
      <c r="R21" s="321" t="s">
        <v>9</v>
      </c>
      <c r="S21" s="322"/>
      <c r="T21" s="323"/>
      <c r="U21" s="303" t="s">
        <v>6</v>
      </c>
      <c r="V21" s="314" t="str">
        <f>P21</f>
        <v>уставки</v>
      </c>
      <c r="W21" s="315"/>
      <c r="X21" s="303" t="s">
        <v>10</v>
      </c>
      <c r="Y21" s="303"/>
      <c r="Z21" s="303"/>
    </row>
    <row r="22" spans="1:26" ht="28.5" customHeight="1" x14ac:dyDescent="0.2">
      <c r="A22" s="320"/>
      <c r="B22" s="320"/>
      <c r="C22" s="320"/>
      <c r="D22" s="253" t="s">
        <v>7</v>
      </c>
      <c r="E22" s="253" t="s">
        <v>8</v>
      </c>
      <c r="F22" s="232" t="str">
        <f>Свод!B5</f>
        <v>04-00</v>
      </c>
      <c r="G22" s="232" t="str">
        <f>Свод!C5</f>
        <v>10-00</v>
      </c>
      <c r="H22" s="232" t="str">
        <f>Свод!D5</f>
        <v>22-00</v>
      </c>
      <c r="I22" s="320"/>
      <c r="J22" s="253" t="s">
        <v>7</v>
      </c>
      <c r="K22" s="253" t="s">
        <v>8</v>
      </c>
      <c r="L22" s="232" t="str">
        <f>F22</f>
        <v>04-00</v>
      </c>
      <c r="M22" s="232" t="str">
        <f t="shared" ref="M22:N22" si="0">G22</f>
        <v>10-00</v>
      </c>
      <c r="N22" s="232" t="str">
        <f t="shared" si="0"/>
        <v>22-00</v>
      </c>
      <c r="O22" s="320"/>
      <c r="P22" s="253" t="s">
        <v>7</v>
      </c>
      <c r="Q22" s="253" t="s">
        <v>8</v>
      </c>
      <c r="R22" s="232" t="str">
        <f>L22</f>
        <v>04-00</v>
      </c>
      <c r="S22" s="232" t="str">
        <f t="shared" ref="S22:T22" si="1">M22</f>
        <v>10-00</v>
      </c>
      <c r="T22" s="232" t="str">
        <f t="shared" si="1"/>
        <v>22-00</v>
      </c>
      <c r="U22" s="303"/>
      <c r="V22" s="253" t="s">
        <v>7</v>
      </c>
      <c r="W22" s="253" t="s">
        <v>8</v>
      </c>
      <c r="X22" s="232" t="str">
        <f>R22</f>
        <v>04-00</v>
      </c>
      <c r="Y22" s="232" t="str">
        <f t="shared" ref="Y22:Z22" si="2">S22</f>
        <v>10-00</v>
      </c>
      <c r="Z22" s="232" t="str">
        <f t="shared" si="2"/>
        <v>22-00</v>
      </c>
    </row>
    <row r="23" spans="1:26" x14ac:dyDescent="0.2">
      <c r="A23" s="316" t="s">
        <v>88</v>
      </c>
      <c r="B23" s="317"/>
      <c r="C23" s="317"/>
      <c r="D23" s="317"/>
      <c r="E23" s="317"/>
      <c r="F23" s="317"/>
      <c r="G23" s="317"/>
      <c r="H23" s="317"/>
      <c r="I23" s="317"/>
      <c r="J23" s="317"/>
      <c r="K23" s="317"/>
      <c r="L23" s="317"/>
      <c r="M23" s="317"/>
      <c r="N23" s="317"/>
      <c r="O23" s="317"/>
      <c r="P23" s="317"/>
      <c r="Q23" s="317"/>
      <c r="R23" s="317"/>
      <c r="S23" s="317"/>
      <c r="T23" s="317"/>
      <c r="U23" s="317"/>
      <c r="V23" s="317"/>
      <c r="W23" s="317"/>
      <c r="X23" s="317"/>
    </row>
    <row r="24" spans="1:26" ht="46.5" customHeight="1" x14ac:dyDescent="0.2">
      <c r="A24" s="89" t="s">
        <v>51</v>
      </c>
      <c r="B24" s="89" t="s">
        <v>260</v>
      </c>
      <c r="C24" s="138" t="s">
        <v>108</v>
      </c>
      <c r="D24" s="137">
        <v>49.2</v>
      </c>
      <c r="E24" s="137">
        <v>0.2</v>
      </c>
      <c r="F24" s="137">
        <v>1.2</v>
      </c>
      <c r="G24" s="137">
        <v>2</v>
      </c>
      <c r="H24" s="137">
        <v>1.3</v>
      </c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233"/>
      <c r="Z24" s="233"/>
    </row>
    <row r="25" spans="1:26" s="103" customFormat="1" ht="70.5" customHeight="1" x14ac:dyDescent="0.2">
      <c r="A25" s="89" t="s">
        <v>50</v>
      </c>
      <c r="B25" s="89" t="s">
        <v>317</v>
      </c>
      <c r="C25" s="138" t="s">
        <v>108</v>
      </c>
      <c r="D25" s="137">
        <v>49.2</v>
      </c>
      <c r="E25" s="137">
        <v>0.2</v>
      </c>
      <c r="F25" s="137">
        <v>1</v>
      </c>
      <c r="G25" s="137">
        <v>1.3</v>
      </c>
      <c r="H25" s="137">
        <v>1</v>
      </c>
      <c r="I25" s="137"/>
      <c r="J25" s="137"/>
      <c r="K25" s="85"/>
      <c r="L25" s="85"/>
      <c r="M25" s="85"/>
      <c r="N25" s="85"/>
      <c r="O25" s="85"/>
      <c r="P25" s="137"/>
      <c r="Q25" s="85"/>
      <c r="R25" s="85"/>
      <c r="S25" s="85"/>
      <c r="T25" s="85"/>
      <c r="U25" s="85"/>
      <c r="V25" s="137"/>
      <c r="W25" s="85"/>
      <c r="X25" s="99"/>
      <c r="Y25" s="101"/>
      <c r="Z25" s="101"/>
    </row>
    <row r="26" spans="1:26" s="103" customFormat="1" ht="25.5" x14ac:dyDescent="0.2">
      <c r="A26" s="89" t="s">
        <v>53</v>
      </c>
      <c r="B26" s="89" t="s">
        <v>54</v>
      </c>
      <c r="C26" s="138" t="s">
        <v>108</v>
      </c>
      <c r="D26" s="137">
        <v>49.2</v>
      </c>
      <c r="E26" s="137">
        <v>0.2</v>
      </c>
      <c r="F26" s="137">
        <v>1.7</v>
      </c>
      <c r="G26" s="137">
        <v>3.8</v>
      </c>
      <c r="H26" s="137">
        <v>5.9</v>
      </c>
      <c r="I26" s="137"/>
      <c r="J26" s="137"/>
      <c r="K26" s="85"/>
      <c r="L26" s="85"/>
      <c r="M26" s="85"/>
      <c r="N26" s="85"/>
      <c r="O26" s="85"/>
      <c r="P26" s="137"/>
      <c r="Q26" s="85"/>
      <c r="R26" s="85"/>
      <c r="S26" s="85"/>
      <c r="T26" s="85"/>
      <c r="U26" s="85">
        <v>1</v>
      </c>
      <c r="V26" s="137">
        <v>49.8</v>
      </c>
      <c r="W26" s="85">
        <v>100</v>
      </c>
      <c r="X26" s="137">
        <f>F26</f>
        <v>1.7</v>
      </c>
      <c r="Y26" s="137">
        <f t="shared" ref="Y26:Z26" si="3">G26</f>
        <v>3.8</v>
      </c>
      <c r="Z26" s="137">
        <f t="shared" si="3"/>
        <v>5.9</v>
      </c>
    </row>
    <row r="27" spans="1:26" s="103" customFormat="1" ht="117" customHeight="1" x14ac:dyDescent="0.2">
      <c r="A27" s="89" t="s">
        <v>53</v>
      </c>
      <c r="B27" s="89" t="s">
        <v>284</v>
      </c>
      <c r="C27" s="138" t="s">
        <v>108</v>
      </c>
      <c r="D27" s="137">
        <v>49.2</v>
      </c>
      <c r="E27" s="137">
        <f>E26</f>
        <v>0.2</v>
      </c>
      <c r="F27" s="137">
        <v>3.3</v>
      </c>
      <c r="G27" s="137">
        <v>5.6</v>
      </c>
      <c r="H27" s="137">
        <v>4.5999999999999996</v>
      </c>
      <c r="I27" s="137"/>
      <c r="J27" s="137"/>
      <c r="K27" s="85"/>
      <c r="L27" s="85"/>
      <c r="M27" s="85"/>
      <c r="N27" s="85"/>
      <c r="O27" s="85"/>
      <c r="P27" s="137"/>
      <c r="Q27" s="85"/>
      <c r="R27" s="85"/>
      <c r="S27" s="85"/>
      <c r="T27" s="85"/>
      <c r="U27" s="85">
        <v>1</v>
      </c>
      <c r="V27" s="137">
        <f>V26</f>
        <v>49.8</v>
      </c>
      <c r="W27" s="85">
        <f>W26</f>
        <v>100</v>
      </c>
      <c r="X27" s="137">
        <v>2.8</v>
      </c>
      <c r="Y27" s="137">
        <v>5</v>
      </c>
      <c r="Z27" s="137">
        <v>4.0999999999999996</v>
      </c>
    </row>
    <row r="28" spans="1:26" s="103" customFormat="1" ht="38.25" x14ac:dyDescent="0.2">
      <c r="A28" s="89" t="s">
        <v>83</v>
      </c>
      <c r="B28" s="89" t="s">
        <v>84</v>
      </c>
      <c r="C28" s="138" t="s">
        <v>108</v>
      </c>
      <c r="D28" s="137">
        <v>49.2</v>
      </c>
      <c r="E28" s="137">
        <v>0.3</v>
      </c>
      <c r="F28" s="137">
        <v>2.8</v>
      </c>
      <c r="G28" s="137">
        <v>0.6</v>
      </c>
      <c r="H28" s="137">
        <v>0.5</v>
      </c>
      <c r="I28" s="137"/>
      <c r="J28" s="137"/>
      <c r="K28" s="85"/>
      <c r="L28" s="85"/>
      <c r="M28" s="85"/>
      <c r="N28" s="85"/>
      <c r="O28" s="85"/>
      <c r="P28" s="137"/>
      <c r="Q28" s="85"/>
      <c r="R28" s="85"/>
      <c r="S28" s="85"/>
      <c r="T28" s="85"/>
      <c r="U28" s="85">
        <v>1</v>
      </c>
      <c r="V28" s="137">
        <v>49.8</v>
      </c>
      <c r="W28" s="85">
        <v>100</v>
      </c>
      <c r="X28" s="137">
        <f>F28</f>
        <v>2.8</v>
      </c>
      <c r="Y28" s="137">
        <f t="shared" ref="Y28:Z29" si="4">G28</f>
        <v>0.6</v>
      </c>
      <c r="Z28" s="137">
        <f t="shared" si="4"/>
        <v>0.5</v>
      </c>
    </row>
    <row r="29" spans="1:26" s="103" customFormat="1" ht="38.25" x14ac:dyDescent="0.2">
      <c r="A29" s="89" t="s">
        <v>83</v>
      </c>
      <c r="B29" s="89" t="s">
        <v>285</v>
      </c>
      <c r="C29" s="138" t="s">
        <v>108</v>
      </c>
      <c r="D29" s="137">
        <v>49.2</v>
      </c>
      <c r="E29" s="137">
        <v>0.3</v>
      </c>
      <c r="F29" s="137">
        <v>5.9</v>
      </c>
      <c r="G29" s="137">
        <v>4</v>
      </c>
      <c r="H29" s="137">
        <v>3.9</v>
      </c>
      <c r="I29" s="137"/>
      <c r="J29" s="137"/>
      <c r="K29" s="85"/>
      <c r="L29" s="85"/>
      <c r="M29" s="85"/>
      <c r="N29" s="85"/>
      <c r="O29" s="85"/>
      <c r="P29" s="137"/>
      <c r="Q29" s="85"/>
      <c r="R29" s="85"/>
      <c r="S29" s="85"/>
      <c r="T29" s="85"/>
      <c r="U29" s="85">
        <v>2</v>
      </c>
      <c r="V29" s="137">
        <f>V28</f>
        <v>49.8</v>
      </c>
      <c r="W29" s="85">
        <v>95</v>
      </c>
      <c r="X29" s="137">
        <f>F29</f>
        <v>5.9</v>
      </c>
      <c r="Y29" s="137">
        <f t="shared" si="4"/>
        <v>4</v>
      </c>
      <c r="Z29" s="137">
        <f t="shared" si="4"/>
        <v>3.9</v>
      </c>
    </row>
    <row r="30" spans="1:26" s="103" customFormat="1" ht="38.25" x14ac:dyDescent="0.2">
      <c r="A30" s="89" t="s">
        <v>55</v>
      </c>
      <c r="B30" s="89" t="s">
        <v>56</v>
      </c>
      <c r="C30" s="138" t="s">
        <v>108</v>
      </c>
      <c r="D30" s="137">
        <v>49.2</v>
      </c>
      <c r="E30" s="99">
        <v>0.15</v>
      </c>
      <c r="F30" s="137">
        <v>1.6</v>
      </c>
      <c r="G30" s="137">
        <v>1.3</v>
      </c>
      <c r="H30" s="137">
        <v>1.4</v>
      </c>
      <c r="I30" s="137"/>
      <c r="J30" s="137"/>
      <c r="K30" s="85"/>
      <c r="L30" s="85"/>
      <c r="M30" s="85"/>
      <c r="N30" s="85"/>
      <c r="O30" s="85"/>
      <c r="P30" s="137"/>
      <c r="Q30" s="85"/>
      <c r="R30" s="85"/>
      <c r="S30" s="85"/>
      <c r="T30" s="85"/>
      <c r="U30" s="85">
        <v>1</v>
      </c>
      <c r="V30" s="137">
        <v>49.8</v>
      </c>
      <c r="W30" s="85">
        <v>100</v>
      </c>
      <c r="X30" s="137">
        <f>F30</f>
        <v>1.6</v>
      </c>
      <c r="Y30" s="137">
        <f t="shared" ref="Y30:Z30" si="5">G30</f>
        <v>1.3</v>
      </c>
      <c r="Z30" s="137">
        <f t="shared" si="5"/>
        <v>1.4</v>
      </c>
    </row>
    <row r="31" spans="1:26" s="103" customFormat="1" ht="38.25" x14ac:dyDescent="0.2">
      <c r="A31" s="89" t="s">
        <v>59</v>
      </c>
      <c r="B31" s="89" t="s">
        <v>60</v>
      </c>
      <c r="C31" s="138" t="s">
        <v>108</v>
      </c>
      <c r="D31" s="137">
        <v>49.2</v>
      </c>
      <c r="E31" s="137">
        <v>0.2</v>
      </c>
      <c r="F31" s="137">
        <v>0.1</v>
      </c>
      <c r="G31" s="137">
        <v>0.5</v>
      </c>
      <c r="H31" s="137">
        <v>0.4</v>
      </c>
      <c r="I31" s="85"/>
      <c r="J31" s="137"/>
      <c r="K31" s="85"/>
      <c r="L31" s="137"/>
      <c r="M31" s="137"/>
      <c r="N31" s="137"/>
      <c r="O31" s="85"/>
      <c r="P31" s="137"/>
      <c r="Q31" s="85"/>
      <c r="R31" s="85"/>
      <c r="S31" s="85"/>
      <c r="T31" s="85"/>
      <c r="U31" s="85"/>
      <c r="V31" s="137"/>
      <c r="W31" s="85"/>
      <c r="X31" s="137"/>
      <c r="Y31" s="101"/>
      <c r="Z31" s="101"/>
    </row>
    <row r="32" spans="1:26" s="103" customFormat="1" ht="16.5" customHeight="1" x14ac:dyDescent="0.2">
      <c r="A32" s="89" t="s">
        <v>87</v>
      </c>
      <c r="B32" s="89" t="s">
        <v>67</v>
      </c>
      <c r="C32" s="138" t="s">
        <v>108</v>
      </c>
      <c r="D32" s="137">
        <v>49.2</v>
      </c>
      <c r="E32" s="137">
        <v>0.2</v>
      </c>
      <c r="F32" s="137">
        <v>1.2</v>
      </c>
      <c r="G32" s="137">
        <v>0.9</v>
      </c>
      <c r="H32" s="137">
        <v>0.9</v>
      </c>
      <c r="I32" s="137"/>
      <c r="J32" s="137"/>
      <c r="K32" s="85"/>
      <c r="L32" s="85"/>
      <c r="M32" s="85"/>
      <c r="N32" s="85"/>
      <c r="O32" s="85"/>
      <c r="P32" s="137"/>
      <c r="Q32" s="85"/>
      <c r="R32" s="137"/>
      <c r="S32" s="137"/>
      <c r="T32" s="137"/>
      <c r="U32" s="85">
        <v>1</v>
      </c>
      <c r="V32" s="137">
        <v>49.8</v>
      </c>
      <c r="W32" s="85">
        <v>100</v>
      </c>
      <c r="X32" s="137">
        <f t="shared" ref="X32:X38" si="6">F32</f>
        <v>1.2</v>
      </c>
      <c r="Y32" s="137">
        <f t="shared" ref="Y32:Z32" si="7">G32</f>
        <v>0.9</v>
      </c>
      <c r="Z32" s="137">
        <f t="shared" si="7"/>
        <v>0.9</v>
      </c>
    </row>
    <row r="33" spans="1:26" s="103" customFormat="1" x14ac:dyDescent="0.2">
      <c r="A33" s="89" t="s">
        <v>62</v>
      </c>
      <c r="B33" s="89" t="s">
        <v>63</v>
      </c>
      <c r="C33" s="138" t="s">
        <v>108</v>
      </c>
      <c r="D33" s="137">
        <v>49.2</v>
      </c>
      <c r="E33" s="137">
        <v>0.2</v>
      </c>
      <c r="F33" s="137">
        <v>0.1</v>
      </c>
      <c r="G33" s="137">
        <v>0.5</v>
      </c>
      <c r="H33" s="137">
        <v>0.6</v>
      </c>
      <c r="I33" s="85"/>
      <c r="J33" s="137"/>
      <c r="K33" s="85"/>
      <c r="L33" s="137"/>
      <c r="M33" s="137"/>
      <c r="N33" s="137"/>
      <c r="O33" s="85"/>
      <c r="P33" s="137"/>
      <c r="Q33" s="85"/>
      <c r="R33" s="85"/>
      <c r="S33" s="85"/>
      <c r="T33" s="85"/>
      <c r="U33" s="85"/>
      <c r="V33" s="137"/>
      <c r="W33" s="85"/>
      <c r="X33" s="137"/>
      <c r="Y33" s="101"/>
      <c r="Z33" s="101"/>
    </row>
    <row r="34" spans="1:26" s="103" customFormat="1" ht="78.75" customHeight="1" x14ac:dyDescent="0.2">
      <c r="A34" s="89" t="s">
        <v>57</v>
      </c>
      <c r="B34" s="89" t="s">
        <v>58</v>
      </c>
      <c r="C34" s="138" t="s">
        <v>108</v>
      </c>
      <c r="D34" s="137">
        <v>49.2</v>
      </c>
      <c r="E34" s="137">
        <v>0.2</v>
      </c>
      <c r="F34" s="137">
        <v>1.9</v>
      </c>
      <c r="G34" s="137">
        <v>1.8</v>
      </c>
      <c r="H34" s="137">
        <v>1.9</v>
      </c>
      <c r="I34" s="137"/>
      <c r="J34" s="137"/>
      <c r="K34" s="85"/>
      <c r="L34" s="85"/>
      <c r="M34" s="85"/>
      <c r="N34" s="85"/>
      <c r="O34" s="85"/>
      <c r="P34" s="137"/>
      <c r="Q34" s="85"/>
      <c r="R34" s="137"/>
      <c r="S34" s="137"/>
      <c r="T34" s="137"/>
      <c r="U34" s="85">
        <v>2</v>
      </c>
      <c r="V34" s="137">
        <v>49.8</v>
      </c>
      <c r="W34" s="85">
        <v>95</v>
      </c>
      <c r="X34" s="137">
        <f t="shared" si="6"/>
        <v>1.9</v>
      </c>
      <c r="Y34" s="137">
        <f t="shared" ref="Y34:Z35" si="8">G34</f>
        <v>1.8</v>
      </c>
      <c r="Z34" s="137">
        <f t="shared" si="8"/>
        <v>1.9</v>
      </c>
    </row>
    <row r="35" spans="1:26" s="103" customFormat="1" ht="77.25" customHeight="1" x14ac:dyDescent="0.2">
      <c r="A35" s="89" t="s">
        <v>64</v>
      </c>
      <c r="B35" s="89" t="s">
        <v>65</v>
      </c>
      <c r="C35" s="138" t="s">
        <v>108</v>
      </c>
      <c r="D35" s="137">
        <v>49.2</v>
      </c>
      <c r="E35" s="99">
        <v>0.15</v>
      </c>
      <c r="F35" s="137">
        <v>1.9</v>
      </c>
      <c r="G35" s="137">
        <v>1.6</v>
      </c>
      <c r="H35" s="137">
        <v>1.5</v>
      </c>
      <c r="I35" s="85"/>
      <c r="J35" s="137"/>
      <c r="K35" s="85"/>
      <c r="L35" s="85"/>
      <c r="M35" s="85"/>
      <c r="N35" s="85"/>
      <c r="O35" s="85"/>
      <c r="P35" s="137"/>
      <c r="Q35" s="85"/>
      <c r="R35" s="137"/>
      <c r="S35" s="137"/>
      <c r="T35" s="137"/>
      <c r="U35" s="85">
        <v>1</v>
      </c>
      <c r="V35" s="137">
        <v>49.8</v>
      </c>
      <c r="W35" s="85">
        <v>100</v>
      </c>
      <c r="X35" s="137">
        <f t="shared" si="6"/>
        <v>1.9</v>
      </c>
      <c r="Y35" s="137">
        <f t="shared" si="8"/>
        <v>1.6</v>
      </c>
      <c r="Z35" s="137">
        <f t="shared" si="8"/>
        <v>1.5</v>
      </c>
    </row>
    <row r="36" spans="1:26" s="103" customFormat="1" ht="77.25" customHeight="1" x14ac:dyDescent="0.2">
      <c r="A36" s="98" t="s">
        <v>199</v>
      </c>
      <c r="B36" s="98" t="s">
        <v>286</v>
      </c>
      <c r="C36" s="138" t="s">
        <v>108</v>
      </c>
      <c r="D36" s="101">
        <v>49.2</v>
      </c>
      <c r="E36" s="101">
        <v>0.2</v>
      </c>
      <c r="F36" s="101">
        <v>0.1</v>
      </c>
      <c r="G36" s="137">
        <v>0.3</v>
      </c>
      <c r="H36" s="137">
        <v>0.2</v>
      </c>
      <c r="I36" s="101"/>
      <c r="J36" s="101"/>
      <c r="K36" s="101"/>
      <c r="L36" s="101"/>
      <c r="M36" s="101"/>
      <c r="N36" s="101"/>
      <c r="O36" s="101"/>
      <c r="P36" s="137"/>
      <c r="Q36" s="85"/>
      <c r="R36" s="101"/>
      <c r="S36" s="101"/>
      <c r="T36" s="101"/>
      <c r="U36" s="101"/>
      <c r="V36" s="101"/>
      <c r="W36" s="101"/>
      <c r="X36" s="101"/>
      <c r="Y36" s="101"/>
      <c r="Z36" s="101"/>
    </row>
    <row r="37" spans="1:26" s="103" customFormat="1" x14ac:dyDescent="0.2">
      <c r="A37" s="98" t="s">
        <v>200</v>
      </c>
      <c r="B37" s="98" t="s">
        <v>201</v>
      </c>
      <c r="C37" s="138" t="s">
        <v>108</v>
      </c>
      <c r="D37" s="101">
        <v>49.2</v>
      </c>
      <c r="E37" s="101">
        <v>0.2</v>
      </c>
      <c r="F37" s="137">
        <v>0.1</v>
      </c>
      <c r="G37" s="137">
        <v>0.1</v>
      </c>
      <c r="H37" s="137">
        <v>0.1</v>
      </c>
      <c r="I37" s="101"/>
      <c r="J37" s="101"/>
      <c r="K37" s="101"/>
      <c r="L37" s="101"/>
      <c r="M37" s="101"/>
      <c r="N37" s="101"/>
      <c r="O37" s="101"/>
      <c r="P37" s="137"/>
      <c r="Q37" s="85"/>
      <c r="R37" s="101"/>
      <c r="S37" s="101"/>
      <c r="T37" s="101"/>
      <c r="U37" s="101"/>
      <c r="V37" s="101"/>
      <c r="W37" s="101"/>
      <c r="X37" s="101"/>
      <c r="Y37" s="101"/>
      <c r="Z37" s="101"/>
    </row>
    <row r="38" spans="1:26" s="103" customFormat="1" ht="25.5" x14ac:dyDescent="0.2">
      <c r="A38" s="98" t="s">
        <v>261</v>
      </c>
      <c r="B38" s="98" t="s">
        <v>262</v>
      </c>
      <c r="C38" s="138" t="s">
        <v>108</v>
      </c>
      <c r="D38" s="101">
        <v>49.2</v>
      </c>
      <c r="E38" s="101">
        <v>0.2</v>
      </c>
      <c r="F38" s="101">
        <v>0.4</v>
      </c>
      <c r="G38" s="101">
        <v>0.3</v>
      </c>
      <c r="H38" s="137">
        <v>0.4</v>
      </c>
      <c r="I38" s="101"/>
      <c r="J38" s="101"/>
      <c r="K38" s="101"/>
      <c r="L38" s="101"/>
      <c r="M38" s="101"/>
      <c r="N38" s="101"/>
      <c r="O38" s="101"/>
      <c r="P38" s="137"/>
      <c r="Q38" s="85"/>
      <c r="R38" s="101"/>
      <c r="S38" s="101"/>
      <c r="T38" s="101"/>
      <c r="U38" s="101">
        <v>1</v>
      </c>
      <c r="V38" s="101">
        <v>49.8</v>
      </c>
      <c r="W38" s="101">
        <v>100</v>
      </c>
      <c r="X38" s="101">
        <f t="shared" si="6"/>
        <v>0.4</v>
      </c>
      <c r="Y38" s="101">
        <f t="shared" ref="Y38:Z38" si="9">G38</f>
        <v>0.3</v>
      </c>
      <c r="Z38" s="101">
        <f t="shared" si="9"/>
        <v>0.4</v>
      </c>
    </row>
    <row r="39" spans="1:26" s="103" customFormat="1" ht="59.25" customHeight="1" x14ac:dyDescent="0.2">
      <c r="A39" s="89" t="s">
        <v>83</v>
      </c>
      <c r="B39" s="89" t="s">
        <v>318</v>
      </c>
      <c r="C39" s="85">
        <v>1</v>
      </c>
      <c r="D39" s="137">
        <v>48.8</v>
      </c>
      <c r="E39" s="137">
        <v>0.3</v>
      </c>
      <c r="F39" s="137">
        <v>4.4000000000000004</v>
      </c>
      <c r="G39" s="137">
        <v>3.8</v>
      </c>
      <c r="H39" s="137">
        <v>4.2</v>
      </c>
      <c r="I39" s="85">
        <v>9</v>
      </c>
      <c r="J39" s="137">
        <v>49</v>
      </c>
      <c r="K39" s="85">
        <v>5</v>
      </c>
      <c r="L39" s="137">
        <f t="shared" ref="L39:L64" si="10">F39</f>
        <v>4.4000000000000004</v>
      </c>
      <c r="M39" s="137">
        <f>G39</f>
        <v>3.8</v>
      </c>
      <c r="N39" s="137">
        <f>H39</f>
        <v>4.2</v>
      </c>
      <c r="O39" s="85"/>
      <c r="P39" s="137"/>
      <c r="Q39" s="85"/>
      <c r="R39" s="137"/>
      <c r="S39" s="137"/>
      <c r="T39" s="137"/>
      <c r="U39" s="137"/>
      <c r="V39" s="137"/>
      <c r="W39" s="85"/>
      <c r="X39" s="137"/>
      <c r="Y39" s="101"/>
      <c r="Z39" s="101"/>
    </row>
    <row r="40" spans="1:26" s="103" customFormat="1" ht="38.25" x14ac:dyDescent="0.2">
      <c r="A40" s="89" t="s">
        <v>414</v>
      </c>
      <c r="B40" s="89" t="s">
        <v>85</v>
      </c>
      <c r="C40" s="85">
        <v>1</v>
      </c>
      <c r="D40" s="137">
        <v>48.8</v>
      </c>
      <c r="E40" s="137">
        <v>0.3</v>
      </c>
      <c r="F40" s="137">
        <v>1.6</v>
      </c>
      <c r="G40" s="137">
        <v>1</v>
      </c>
      <c r="H40" s="137">
        <v>0.8</v>
      </c>
      <c r="I40" s="85">
        <v>10</v>
      </c>
      <c r="J40" s="137">
        <v>49</v>
      </c>
      <c r="K40" s="85">
        <v>10</v>
      </c>
      <c r="L40" s="137">
        <f t="shared" si="10"/>
        <v>1.6</v>
      </c>
      <c r="M40" s="137">
        <f t="shared" ref="M40:N64" si="11">G40</f>
        <v>1</v>
      </c>
      <c r="N40" s="137">
        <f t="shared" si="11"/>
        <v>0.8</v>
      </c>
      <c r="O40" s="85"/>
      <c r="P40" s="137"/>
      <c r="Q40" s="85"/>
      <c r="R40" s="137"/>
      <c r="S40" s="137"/>
      <c r="T40" s="137"/>
      <c r="U40" s="137"/>
      <c r="V40" s="137"/>
      <c r="W40" s="85"/>
      <c r="X40" s="137"/>
      <c r="Y40" s="101"/>
      <c r="Z40" s="101"/>
    </row>
    <row r="41" spans="1:26" s="103" customFormat="1" x14ac:dyDescent="0.2">
      <c r="A41" s="89" t="s">
        <v>66</v>
      </c>
      <c r="B41" s="89" t="s">
        <v>67</v>
      </c>
      <c r="C41" s="85">
        <v>1</v>
      </c>
      <c r="D41" s="137">
        <v>48.8</v>
      </c>
      <c r="E41" s="99">
        <v>0.15</v>
      </c>
      <c r="F41" s="137">
        <v>0.8</v>
      </c>
      <c r="G41" s="137">
        <v>0.7</v>
      </c>
      <c r="H41" s="137">
        <v>0.9</v>
      </c>
      <c r="I41" s="85">
        <v>10</v>
      </c>
      <c r="J41" s="137">
        <v>49</v>
      </c>
      <c r="K41" s="85">
        <v>10</v>
      </c>
      <c r="L41" s="137">
        <f>F41</f>
        <v>0.8</v>
      </c>
      <c r="M41" s="137">
        <f>G41</f>
        <v>0.7</v>
      </c>
      <c r="N41" s="137">
        <f>H41</f>
        <v>0.9</v>
      </c>
      <c r="O41" s="137"/>
      <c r="P41" s="137"/>
      <c r="Q41" s="85"/>
      <c r="R41" s="85"/>
      <c r="S41" s="85"/>
      <c r="T41" s="85"/>
      <c r="U41" s="85"/>
      <c r="V41" s="137"/>
      <c r="W41" s="85"/>
      <c r="X41" s="137"/>
      <c r="Y41" s="101"/>
      <c r="Z41" s="101"/>
    </row>
    <row r="42" spans="1:26" s="103" customFormat="1" ht="69.75" customHeight="1" x14ac:dyDescent="0.2">
      <c r="A42" s="89" t="s">
        <v>212</v>
      </c>
      <c r="B42" s="89" t="s">
        <v>213</v>
      </c>
      <c r="C42" s="85">
        <v>1</v>
      </c>
      <c r="D42" s="137">
        <v>48.8</v>
      </c>
      <c r="E42" s="99">
        <v>0.15</v>
      </c>
      <c r="F42" s="137">
        <v>1.4</v>
      </c>
      <c r="G42" s="137">
        <v>1.3</v>
      </c>
      <c r="H42" s="137">
        <v>1.7</v>
      </c>
      <c r="I42" s="85">
        <v>10</v>
      </c>
      <c r="J42" s="137">
        <v>49</v>
      </c>
      <c r="K42" s="85">
        <v>10</v>
      </c>
      <c r="L42" s="137">
        <f t="shared" ref="L42:L51" si="12">F42</f>
        <v>1.4</v>
      </c>
      <c r="M42" s="137">
        <f t="shared" ref="M42:N42" si="13">G42</f>
        <v>1.3</v>
      </c>
      <c r="N42" s="137">
        <f t="shared" si="13"/>
        <v>1.7</v>
      </c>
      <c r="O42" s="137"/>
      <c r="P42" s="137"/>
      <c r="Q42" s="85"/>
      <c r="R42" s="85"/>
      <c r="S42" s="85"/>
      <c r="T42" s="85"/>
      <c r="U42" s="85"/>
      <c r="V42" s="137"/>
      <c r="W42" s="85"/>
      <c r="X42" s="137"/>
      <c r="Y42" s="137"/>
      <c r="Z42" s="137"/>
    </row>
    <row r="43" spans="1:26" s="103" customFormat="1" ht="38.25" x14ac:dyDescent="0.2">
      <c r="A43" s="89" t="s">
        <v>86</v>
      </c>
      <c r="B43" s="89" t="s">
        <v>322</v>
      </c>
      <c r="C43" s="85">
        <v>1</v>
      </c>
      <c r="D43" s="137">
        <v>48.8</v>
      </c>
      <c r="E43" s="99">
        <v>0.15</v>
      </c>
      <c r="F43" s="137">
        <v>1.2</v>
      </c>
      <c r="G43" s="137">
        <v>1.5</v>
      </c>
      <c r="H43" s="137">
        <v>1.5</v>
      </c>
      <c r="I43" s="85">
        <v>10</v>
      </c>
      <c r="J43" s="137">
        <v>49</v>
      </c>
      <c r="K43" s="85">
        <v>10</v>
      </c>
      <c r="L43" s="137">
        <f t="shared" si="12"/>
        <v>1.2</v>
      </c>
      <c r="M43" s="137">
        <f>G43</f>
        <v>1.5</v>
      </c>
      <c r="N43" s="137">
        <f>H43</f>
        <v>1.5</v>
      </c>
      <c r="O43" s="137"/>
      <c r="P43" s="137"/>
      <c r="Q43" s="85"/>
      <c r="R43" s="85"/>
      <c r="S43" s="85"/>
      <c r="T43" s="85"/>
      <c r="U43" s="85">
        <v>4</v>
      </c>
      <c r="V43" s="137">
        <v>49.8</v>
      </c>
      <c r="W43" s="85">
        <v>85</v>
      </c>
      <c r="X43" s="137">
        <f>F43</f>
        <v>1.2</v>
      </c>
      <c r="Y43" s="137">
        <f>G43</f>
        <v>1.5</v>
      </c>
      <c r="Z43" s="137">
        <f>H43</f>
        <v>1.5</v>
      </c>
    </row>
    <row r="44" spans="1:26" s="103" customFormat="1" ht="110.25" customHeight="1" x14ac:dyDescent="0.2">
      <c r="A44" s="89" t="s">
        <v>52</v>
      </c>
      <c r="B44" s="89" t="s">
        <v>442</v>
      </c>
      <c r="C44" s="85">
        <v>2</v>
      </c>
      <c r="D44" s="137">
        <v>48.7</v>
      </c>
      <c r="E44" s="99">
        <v>0.15</v>
      </c>
      <c r="F44" s="137">
        <v>11.5</v>
      </c>
      <c r="G44" s="137">
        <v>10.1</v>
      </c>
      <c r="H44" s="137">
        <v>11.5</v>
      </c>
      <c r="I44" s="85">
        <v>11</v>
      </c>
      <c r="J44" s="137">
        <v>49</v>
      </c>
      <c r="K44" s="85">
        <v>15</v>
      </c>
      <c r="L44" s="137">
        <f t="shared" si="12"/>
        <v>11.5</v>
      </c>
      <c r="M44" s="137">
        <f>G44</f>
        <v>10.1</v>
      </c>
      <c r="N44" s="137">
        <f>H44</f>
        <v>11.5</v>
      </c>
      <c r="O44" s="137"/>
      <c r="P44" s="137"/>
      <c r="Q44" s="85"/>
      <c r="R44" s="85"/>
      <c r="S44" s="85"/>
      <c r="T44" s="85"/>
      <c r="U44" s="85">
        <v>6</v>
      </c>
      <c r="V44" s="137">
        <v>49.8</v>
      </c>
      <c r="W44" s="85">
        <v>75</v>
      </c>
      <c r="X44" s="137">
        <f>F44</f>
        <v>11.5</v>
      </c>
      <c r="Y44" s="137">
        <f t="shared" ref="Y44:Z45" si="14">G44</f>
        <v>10.1</v>
      </c>
      <c r="Z44" s="137">
        <f t="shared" si="14"/>
        <v>11.5</v>
      </c>
    </row>
    <row r="45" spans="1:26" s="103" customFormat="1" ht="88.5" customHeight="1" x14ac:dyDescent="0.2">
      <c r="A45" s="89" t="s">
        <v>78</v>
      </c>
      <c r="B45" s="89" t="s">
        <v>268</v>
      </c>
      <c r="C45" s="85">
        <v>2</v>
      </c>
      <c r="D45" s="137">
        <v>48.7</v>
      </c>
      <c r="E45" s="137">
        <v>0.2</v>
      </c>
      <c r="F45" s="137">
        <v>2.6</v>
      </c>
      <c r="G45" s="137">
        <v>2.2000000000000002</v>
      </c>
      <c r="H45" s="137">
        <v>2</v>
      </c>
      <c r="I45" s="85">
        <v>12</v>
      </c>
      <c r="J45" s="137">
        <v>49</v>
      </c>
      <c r="K45" s="85">
        <v>20</v>
      </c>
      <c r="L45" s="137">
        <f t="shared" si="12"/>
        <v>2.6</v>
      </c>
      <c r="M45" s="137">
        <f t="shared" ref="M45:N45" si="15">G45</f>
        <v>2.2000000000000002</v>
      </c>
      <c r="N45" s="137">
        <f t="shared" si="15"/>
        <v>2</v>
      </c>
      <c r="O45" s="85"/>
      <c r="P45" s="137"/>
      <c r="Q45" s="85"/>
      <c r="R45" s="137"/>
      <c r="S45" s="137"/>
      <c r="T45" s="137"/>
      <c r="U45" s="85">
        <v>5</v>
      </c>
      <c r="V45" s="137">
        <v>49.8</v>
      </c>
      <c r="W45" s="85">
        <v>80</v>
      </c>
      <c r="X45" s="137">
        <f>F45</f>
        <v>2.6</v>
      </c>
      <c r="Y45" s="137">
        <f t="shared" si="14"/>
        <v>2.2000000000000002</v>
      </c>
      <c r="Z45" s="137">
        <f t="shared" si="14"/>
        <v>2</v>
      </c>
    </row>
    <row r="46" spans="1:26" s="103" customFormat="1" ht="25.5" x14ac:dyDescent="0.2">
      <c r="A46" s="89" t="s">
        <v>77</v>
      </c>
      <c r="B46" s="89" t="s">
        <v>443</v>
      </c>
      <c r="C46" s="85">
        <v>3</v>
      </c>
      <c r="D46" s="137">
        <v>48.6</v>
      </c>
      <c r="E46" s="99">
        <v>0.15</v>
      </c>
      <c r="F46" s="137">
        <v>7.8</v>
      </c>
      <c r="G46" s="137">
        <v>7.9</v>
      </c>
      <c r="H46" s="137">
        <v>7.9</v>
      </c>
      <c r="I46" s="85">
        <v>13</v>
      </c>
      <c r="J46" s="137">
        <v>48.9</v>
      </c>
      <c r="K46" s="85">
        <v>20</v>
      </c>
      <c r="L46" s="137">
        <f t="shared" si="12"/>
        <v>7.8</v>
      </c>
      <c r="M46" s="137">
        <f t="shared" ref="M46:N48" si="16">G46</f>
        <v>7.9</v>
      </c>
      <c r="N46" s="137">
        <f t="shared" si="16"/>
        <v>7.9</v>
      </c>
      <c r="O46" s="137"/>
      <c r="P46" s="137"/>
      <c r="Q46" s="85"/>
      <c r="R46" s="85"/>
      <c r="S46" s="85"/>
      <c r="T46" s="85"/>
      <c r="U46" s="85">
        <v>7</v>
      </c>
      <c r="V46" s="137">
        <v>49.8</v>
      </c>
      <c r="W46" s="85">
        <v>70</v>
      </c>
      <c r="X46" s="137">
        <f>L46</f>
        <v>7.8</v>
      </c>
      <c r="Y46" s="137">
        <f>M46</f>
        <v>7.9</v>
      </c>
      <c r="Z46" s="137">
        <f>N46</f>
        <v>7.9</v>
      </c>
    </row>
    <row r="47" spans="1:26" s="103" customFormat="1" ht="38.25" customHeight="1" x14ac:dyDescent="0.2">
      <c r="A47" s="89" t="s">
        <v>68</v>
      </c>
      <c r="B47" s="89" t="s">
        <v>444</v>
      </c>
      <c r="C47" s="85">
        <v>4</v>
      </c>
      <c r="D47" s="137">
        <v>48.5</v>
      </c>
      <c r="E47" s="99">
        <v>0.15</v>
      </c>
      <c r="F47" s="137">
        <v>3.7</v>
      </c>
      <c r="G47" s="137">
        <v>3.6</v>
      </c>
      <c r="H47" s="137">
        <v>3.6</v>
      </c>
      <c r="I47" s="85">
        <v>13</v>
      </c>
      <c r="J47" s="137">
        <v>48.9</v>
      </c>
      <c r="K47" s="85">
        <v>20</v>
      </c>
      <c r="L47" s="137">
        <f t="shared" si="12"/>
        <v>3.7</v>
      </c>
      <c r="M47" s="137">
        <f t="shared" si="16"/>
        <v>3.6</v>
      </c>
      <c r="N47" s="137">
        <f t="shared" si="16"/>
        <v>3.6</v>
      </c>
      <c r="O47" s="137"/>
      <c r="P47" s="137"/>
      <c r="Q47" s="85"/>
      <c r="R47" s="137"/>
      <c r="S47" s="137"/>
      <c r="T47" s="137"/>
      <c r="U47" s="85"/>
      <c r="V47" s="137"/>
      <c r="W47" s="85"/>
      <c r="X47" s="137"/>
      <c r="Y47" s="85"/>
      <c r="Z47" s="101"/>
    </row>
    <row r="48" spans="1:26" s="103" customFormat="1" ht="87.75" customHeight="1" x14ac:dyDescent="0.2">
      <c r="A48" s="89" t="s">
        <v>69</v>
      </c>
      <c r="B48" s="89" t="s">
        <v>323</v>
      </c>
      <c r="C48" s="85">
        <v>4</v>
      </c>
      <c r="D48" s="137">
        <v>48.5</v>
      </c>
      <c r="E48" s="99">
        <v>0.15</v>
      </c>
      <c r="F48" s="137">
        <v>4.9000000000000004</v>
      </c>
      <c r="G48" s="137">
        <v>4.5999999999999996</v>
      </c>
      <c r="H48" s="137">
        <v>4.5999999999999996</v>
      </c>
      <c r="I48" s="85">
        <v>13</v>
      </c>
      <c r="J48" s="137">
        <v>48.9</v>
      </c>
      <c r="K48" s="85">
        <v>20</v>
      </c>
      <c r="L48" s="137">
        <f t="shared" si="12"/>
        <v>4.9000000000000004</v>
      </c>
      <c r="M48" s="137">
        <f t="shared" si="16"/>
        <v>4.5999999999999996</v>
      </c>
      <c r="N48" s="137">
        <f t="shared" si="16"/>
        <v>4.5999999999999996</v>
      </c>
      <c r="O48" s="137"/>
      <c r="P48" s="137"/>
      <c r="Q48" s="85"/>
      <c r="R48" s="137"/>
      <c r="S48" s="137"/>
      <c r="T48" s="137"/>
      <c r="U48" s="85">
        <v>9</v>
      </c>
      <c r="V48" s="137">
        <v>49.8</v>
      </c>
      <c r="W48" s="85">
        <v>60</v>
      </c>
      <c r="X48" s="137">
        <f>F48</f>
        <v>4.9000000000000004</v>
      </c>
      <c r="Y48" s="137">
        <f>G48</f>
        <v>4.5999999999999996</v>
      </c>
      <c r="Z48" s="137">
        <f>H48</f>
        <v>4.5999999999999996</v>
      </c>
    </row>
    <row r="49" spans="1:26" s="103" customFormat="1" ht="25.5" customHeight="1" x14ac:dyDescent="0.2">
      <c r="A49" s="89" t="s">
        <v>445</v>
      </c>
      <c r="B49" s="89" t="s">
        <v>446</v>
      </c>
      <c r="C49" s="85">
        <v>4</v>
      </c>
      <c r="D49" s="137">
        <v>48.5</v>
      </c>
      <c r="E49" s="99">
        <v>0.15</v>
      </c>
      <c r="F49" s="137">
        <v>5.8</v>
      </c>
      <c r="G49" s="137">
        <v>5.9</v>
      </c>
      <c r="H49" s="137">
        <v>5.9</v>
      </c>
      <c r="I49" s="85">
        <v>13</v>
      </c>
      <c r="J49" s="137">
        <v>48.9</v>
      </c>
      <c r="K49" s="85">
        <v>20</v>
      </c>
      <c r="L49" s="137">
        <f t="shared" si="12"/>
        <v>5.8</v>
      </c>
      <c r="M49" s="137">
        <f t="shared" ref="M49:N51" si="17">G49</f>
        <v>5.9</v>
      </c>
      <c r="N49" s="137">
        <f t="shared" si="17"/>
        <v>5.9</v>
      </c>
      <c r="O49" s="137"/>
      <c r="P49" s="137"/>
      <c r="Q49" s="85"/>
      <c r="R49" s="137"/>
      <c r="S49" s="137"/>
      <c r="T49" s="137"/>
      <c r="U49" s="85"/>
      <c r="V49" s="137"/>
      <c r="W49" s="85"/>
      <c r="X49" s="137"/>
      <c r="Y49" s="137"/>
      <c r="Z49" s="137"/>
    </row>
    <row r="50" spans="1:26" s="103" customFormat="1" ht="66" customHeight="1" x14ac:dyDescent="0.2">
      <c r="A50" s="89" t="s">
        <v>447</v>
      </c>
      <c r="B50" s="89" t="s">
        <v>448</v>
      </c>
      <c r="C50" s="85">
        <v>5</v>
      </c>
      <c r="D50" s="137">
        <v>48.4</v>
      </c>
      <c r="E50" s="99">
        <v>0.15</v>
      </c>
      <c r="F50" s="137">
        <v>6.4</v>
      </c>
      <c r="G50" s="137">
        <v>6.5</v>
      </c>
      <c r="H50" s="137">
        <v>6.4</v>
      </c>
      <c r="I50" s="85">
        <v>14</v>
      </c>
      <c r="J50" s="137">
        <v>48.9</v>
      </c>
      <c r="K50" s="85">
        <v>25</v>
      </c>
      <c r="L50" s="137">
        <f t="shared" si="12"/>
        <v>6.4</v>
      </c>
      <c r="M50" s="137">
        <f t="shared" si="17"/>
        <v>6.5</v>
      </c>
      <c r="N50" s="137">
        <f t="shared" si="17"/>
        <v>6.4</v>
      </c>
      <c r="O50" s="137"/>
      <c r="P50" s="137"/>
      <c r="Q50" s="85"/>
      <c r="R50" s="137"/>
      <c r="S50" s="137"/>
      <c r="T50" s="137"/>
      <c r="U50" s="85">
        <v>10</v>
      </c>
      <c r="V50" s="137">
        <v>49.8</v>
      </c>
      <c r="W50" s="85">
        <v>55</v>
      </c>
      <c r="X50" s="137">
        <f>F50</f>
        <v>6.4</v>
      </c>
      <c r="Y50" s="137">
        <f t="shared" ref="Y50:Z51" si="18">G50</f>
        <v>6.5</v>
      </c>
      <c r="Z50" s="137">
        <f t="shared" si="18"/>
        <v>6.4</v>
      </c>
    </row>
    <row r="51" spans="1:26" s="103" customFormat="1" ht="93" customHeight="1" x14ac:dyDescent="0.2">
      <c r="A51" s="89" t="s">
        <v>324</v>
      </c>
      <c r="B51" s="89" t="s">
        <v>265</v>
      </c>
      <c r="C51" s="85">
        <v>6</v>
      </c>
      <c r="D51" s="137">
        <v>48.3</v>
      </c>
      <c r="E51" s="137">
        <v>0.2</v>
      </c>
      <c r="F51" s="137">
        <v>5.4</v>
      </c>
      <c r="G51" s="137">
        <v>5.9</v>
      </c>
      <c r="H51" s="137">
        <v>5.9</v>
      </c>
      <c r="I51" s="85">
        <v>14</v>
      </c>
      <c r="J51" s="137">
        <v>48.9</v>
      </c>
      <c r="K51" s="85">
        <v>25</v>
      </c>
      <c r="L51" s="137">
        <f t="shared" si="12"/>
        <v>5.4</v>
      </c>
      <c r="M51" s="137">
        <f t="shared" si="17"/>
        <v>5.9</v>
      </c>
      <c r="N51" s="137">
        <f t="shared" si="17"/>
        <v>5.9</v>
      </c>
      <c r="O51" s="85"/>
      <c r="P51" s="137"/>
      <c r="Q51" s="85"/>
      <c r="R51" s="137"/>
      <c r="S51" s="137"/>
      <c r="T51" s="137"/>
      <c r="U51" s="85">
        <v>13</v>
      </c>
      <c r="V51" s="137">
        <v>49.8</v>
      </c>
      <c r="W51" s="85">
        <v>40</v>
      </c>
      <c r="X51" s="137">
        <f>F51</f>
        <v>5.4</v>
      </c>
      <c r="Y51" s="137">
        <f t="shared" si="18"/>
        <v>5.9</v>
      </c>
      <c r="Z51" s="137">
        <f t="shared" si="18"/>
        <v>5.9</v>
      </c>
    </row>
    <row r="52" spans="1:26" s="103" customFormat="1" ht="67.5" customHeight="1" x14ac:dyDescent="0.2">
      <c r="A52" s="89" t="s">
        <v>319</v>
      </c>
      <c r="B52" s="89" t="s">
        <v>320</v>
      </c>
      <c r="C52" s="85">
        <v>6</v>
      </c>
      <c r="D52" s="137">
        <v>48.3</v>
      </c>
      <c r="E52" s="99">
        <v>0.15</v>
      </c>
      <c r="F52" s="137">
        <v>5</v>
      </c>
      <c r="G52" s="137">
        <v>4.8</v>
      </c>
      <c r="H52" s="137">
        <v>4.7</v>
      </c>
      <c r="I52" s="85">
        <v>14</v>
      </c>
      <c r="J52" s="137">
        <v>48.9</v>
      </c>
      <c r="K52" s="85">
        <v>25</v>
      </c>
      <c r="L52" s="137">
        <f t="shared" ref="L52" si="19">F52</f>
        <v>5</v>
      </c>
      <c r="M52" s="137">
        <f t="shared" ref="M52:N52" si="20">G52</f>
        <v>4.8</v>
      </c>
      <c r="N52" s="137">
        <f t="shared" si="20"/>
        <v>4.7</v>
      </c>
      <c r="O52" s="137"/>
      <c r="P52" s="137"/>
      <c r="Q52" s="85"/>
      <c r="R52" s="85"/>
      <c r="S52" s="85"/>
      <c r="T52" s="85"/>
      <c r="U52" s="85"/>
      <c r="V52" s="137"/>
      <c r="W52" s="85"/>
      <c r="X52" s="137"/>
      <c r="Y52" s="85"/>
      <c r="Z52" s="101"/>
    </row>
    <row r="53" spans="1:26" s="103" customFormat="1" ht="63" customHeight="1" x14ac:dyDescent="0.2">
      <c r="A53" s="89" t="s">
        <v>52</v>
      </c>
      <c r="B53" s="89" t="s">
        <v>449</v>
      </c>
      <c r="C53" s="85">
        <v>6</v>
      </c>
      <c r="D53" s="137">
        <v>48.3</v>
      </c>
      <c r="E53" s="99">
        <v>0.15</v>
      </c>
      <c r="F53" s="137">
        <v>1.6</v>
      </c>
      <c r="G53" s="137">
        <v>1.8</v>
      </c>
      <c r="H53" s="137">
        <v>1.9</v>
      </c>
      <c r="I53" s="85">
        <v>15</v>
      </c>
      <c r="J53" s="137">
        <v>48.9</v>
      </c>
      <c r="K53" s="85">
        <v>30</v>
      </c>
      <c r="L53" s="137">
        <f t="shared" ref="L53:L63" si="21">F53</f>
        <v>1.6</v>
      </c>
      <c r="M53" s="137">
        <f t="shared" ref="M53:N53" si="22">G53</f>
        <v>1.8</v>
      </c>
      <c r="N53" s="137">
        <f t="shared" si="22"/>
        <v>1.9</v>
      </c>
      <c r="O53" s="137"/>
      <c r="P53" s="137"/>
      <c r="Q53" s="85"/>
      <c r="R53" s="85"/>
      <c r="S53" s="85"/>
      <c r="T53" s="85"/>
      <c r="U53" s="85">
        <v>12</v>
      </c>
      <c r="V53" s="137">
        <v>49.8</v>
      </c>
      <c r="W53" s="85">
        <v>45</v>
      </c>
      <c r="X53" s="137">
        <f>F53</f>
        <v>1.6</v>
      </c>
      <c r="Y53" s="137">
        <f t="shared" ref="Y53:Z53" si="23">G53</f>
        <v>1.8</v>
      </c>
      <c r="Z53" s="137">
        <f t="shared" si="23"/>
        <v>1.9</v>
      </c>
    </row>
    <row r="54" spans="1:26" s="103" customFormat="1" ht="18" customHeight="1" x14ac:dyDescent="0.2">
      <c r="A54" s="89" t="s">
        <v>288</v>
      </c>
      <c r="B54" s="89" t="s">
        <v>289</v>
      </c>
      <c r="C54" s="85">
        <v>6</v>
      </c>
      <c r="D54" s="137">
        <v>48.3</v>
      </c>
      <c r="E54" s="99">
        <v>0.15</v>
      </c>
      <c r="F54" s="137">
        <v>2.6</v>
      </c>
      <c r="G54" s="137">
        <v>2.2999999999999998</v>
      </c>
      <c r="H54" s="137">
        <v>1.6</v>
      </c>
      <c r="I54" s="85">
        <v>15</v>
      </c>
      <c r="J54" s="137">
        <v>48.9</v>
      </c>
      <c r="K54" s="85">
        <v>30</v>
      </c>
      <c r="L54" s="137">
        <f t="shared" si="21"/>
        <v>2.6</v>
      </c>
      <c r="M54" s="137">
        <f>G54</f>
        <v>2.2999999999999998</v>
      </c>
      <c r="N54" s="137">
        <f>H54</f>
        <v>1.6</v>
      </c>
      <c r="O54" s="137"/>
      <c r="P54" s="137"/>
      <c r="Q54" s="85"/>
      <c r="R54" s="85"/>
      <c r="S54" s="85"/>
      <c r="T54" s="85"/>
      <c r="U54" s="85">
        <v>12</v>
      </c>
      <c r="V54" s="137">
        <v>49.8</v>
      </c>
      <c r="W54" s="85">
        <v>45</v>
      </c>
      <c r="X54" s="137">
        <f>F54</f>
        <v>2.6</v>
      </c>
      <c r="Y54" s="137">
        <f t="shared" ref="Y54:Z54" si="24">G54</f>
        <v>2.2999999999999998</v>
      </c>
      <c r="Z54" s="137">
        <f t="shared" si="24"/>
        <v>1.6</v>
      </c>
    </row>
    <row r="55" spans="1:26" s="103" customFormat="1" ht="40.5" customHeight="1" x14ac:dyDescent="0.2">
      <c r="A55" s="89" t="s">
        <v>72</v>
      </c>
      <c r="B55" s="89" t="s">
        <v>450</v>
      </c>
      <c r="C55" s="85">
        <v>7</v>
      </c>
      <c r="D55" s="137">
        <v>48.2</v>
      </c>
      <c r="E55" s="99">
        <v>0.15</v>
      </c>
      <c r="F55" s="137">
        <v>2.9</v>
      </c>
      <c r="G55" s="137">
        <v>3</v>
      </c>
      <c r="H55" s="137">
        <v>2.4</v>
      </c>
      <c r="I55" s="85">
        <v>15</v>
      </c>
      <c r="J55" s="137">
        <v>48.9</v>
      </c>
      <c r="K55" s="85">
        <v>30</v>
      </c>
      <c r="L55" s="137">
        <f t="shared" si="21"/>
        <v>2.9</v>
      </c>
      <c r="M55" s="137">
        <f t="shared" ref="M55:N55" si="25">G55</f>
        <v>3</v>
      </c>
      <c r="N55" s="137">
        <f t="shared" si="25"/>
        <v>2.4</v>
      </c>
      <c r="O55" s="137"/>
      <c r="P55" s="137"/>
      <c r="Q55" s="85"/>
      <c r="R55" s="85"/>
      <c r="S55" s="85"/>
      <c r="T55" s="85"/>
      <c r="U55" s="85">
        <v>14</v>
      </c>
      <c r="V55" s="137">
        <v>49.8</v>
      </c>
      <c r="W55" s="85">
        <v>35</v>
      </c>
      <c r="X55" s="137">
        <f>F55</f>
        <v>2.9</v>
      </c>
      <c r="Y55" s="137">
        <f t="shared" ref="Y55:Z55" si="26">G55</f>
        <v>3</v>
      </c>
      <c r="Z55" s="137">
        <f t="shared" si="26"/>
        <v>2.4</v>
      </c>
    </row>
    <row r="56" spans="1:26" s="103" customFormat="1" ht="25.5" x14ac:dyDescent="0.2">
      <c r="A56" s="89" t="s">
        <v>51</v>
      </c>
      <c r="B56" s="89" t="s">
        <v>71</v>
      </c>
      <c r="C56" s="85">
        <v>7</v>
      </c>
      <c r="D56" s="137">
        <v>48.2</v>
      </c>
      <c r="E56" s="99">
        <v>0.15</v>
      </c>
      <c r="F56" s="137">
        <v>10.4</v>
      </c>
      <c r="G56" s="137">
        <v>15.5</v>
      </c>
      <c r="H56" s="137">
        <v>12.2</v>
      </c>
      <c r="I56" s="85">
        <v>15</v>
      </c>
      <c r="J56" s="137">
        <v>48.9</v>
      </c>
      <c r="K56" s="85">
        <v>30</v>
      </c>
      <c r="L56" s="137">
        <f t="shared" si="21"/>
        <v>10.4</v>
      </c>
      <c r="M56" s="137">
        <f t="shared" ref="M56:N63" si="27">G56</f>
        <v>15.5</v>
      </c>
      <c r="N56" s="137">
        <f t="shared" si="27"/>
        <v>12.2</v>
      </c>
      <c r="O56" s="137"/>
      <c r="P56" s="137"/>
      <c r="Q56" s="85"/>
      <c r="R56" s="85"/>
      <c r="S56" s="85"/>
      <c r="T56" s="85"/>
      <c r="U56" s="85">
        <v>13</v>
      </c>
      <c r="V56" s="137">
        <v>49.8</v>
      </c>
      <c r="W56" s="85">
        <v>40</v>
      </c>
      <c r="X56" s="137">
        <f>L56</f>
        <v>10.4</v>
      </c>
      <c r="Y56" s="137">
        <f t="shared" ref="Y56:Z56" si="28">M56</f>
        <v>15.5</v>
      </c>
      <c r="Z56" s="137">
        <f t="shared" si="28"/>
        <v>12.2</v>
      </c>
    </row>
    <row r="57" spans="1:26" s="103" customFormat="1" ht="108.75" customHeight="1" x14ac:dyDescent="0.2">
      <c r="A57" s="89" t="s">
        <v>51</v>
      </c>
      <c r="B57" s="89" t="s">
        <v>290</v>
      </c>
      <c r="C57" s="85">
        <f>C56</f>
        <v>7</v>
      </c>
      <c r="D57" s="137">
        <f t="shared" ref="D57:E57" si="29">D56</f>
        <v>48.2</v>
      </c>
      <c r="E57" s="99">
        <f t="shared" si="29"/>
        <v>0.15</v>
      </c>
      <c r="F57" s="137">
        <v>6.6</v>
      </c>
      <c r="G57" s="137">
        <v>9.5</v>
      </c>
      <c r="H57" s="137">
        <v>7.3</v>
      </c>
      <c r="I57" s="85">
        <f>I56</f>
        <v>15</v>
      </c>
      <c r="J57" s="137">
        <f>J56</f>
        <v>48.9</v>
      </c>
      <c r="K57" s="85">
        <f>K56</f>
        <v>30</v>
      </c>
      <c r="L57" s="137">
        <f t="shared" si="21"/>
        <v>6.6</v>
      </c>
      <c r="M57" s="137">
        <f t="shared" si="27"/>
        <v>9.5</v>
      </c>
      <c r="N57" s="137">
        <f t="shared" si="27"/>
        <v>7.3</v>
      </c>
      <c r="O57" s="137"/>
      <c r="P57" s="137"/>
      <c r="Q57" s="85"/>
      <c r="R57" s="85"/>
      <c r="S57" s="85"/>
      <c r="T57" s="85"/>
      <c r="U57" s="85"/>
      <c r="V57" s="137"/>
      <c r="W57" s="85"/>
      <c r="X57" s="137"/>
      <c r="Y57" s="101"/>
      <c r="Z57" s="101"/>
    </row>
    <row r="58" spans="1:26" s="103" customFormat="1" x14ac:dyDescent="0.2">
      <c r="A58" s="89" t="s">
        <v>196</v>
      </c>
      <c r="B58" s="89" t="s">
        <v>37</v>
      </c>
      <c r="C58" s="85">
        <v>7</v>
      </c>
      <c r="D58" s="137">
        <v>48.2</v>
      </c>
      <c r="E58" s="99">
        <v>0.15</v>
      </c>
      <c r="F58" s="137">
        <v>0.5</v>
      </c>
      <c r="G58" s="137">
        <v>1</v>
      </c>
      <c r="H58" s="137">
        <v>0.9</v>
      </c>
      <c r="I58" s="85">
        <v>16</v>
      </c>
      <c r="J58" s="137">
        <v>48.9</v>
      </c>
      <c r="K58" s="85">
        <v>32</v>
      </c>
      <c r="L58" s="137">
        <f t="shared" si="21"/>
        <v>0.5</v>
      </c>
      <c r="M58" s="137">
        <f t="shared" si="27"/>
        <v>1</v>
      </c>
      <c r="N58" s="137">
        <f t="shared" si="27"/>
        <v>0.9</v>
      </c>
      <c r="O58" s="137"/>
      <c r="P58" s="137"/>
      <c r="Q58" s="85"/>
      <c r="R58" s="85"/>
      <c r="S58" s="85"/>
      <c r="T58" s="85"/>
      <c r="U58" s="85"/>
      <c r="V58" s="137"/>
      <c r="W58" s="85"/>
      <c r="X58" s="99"/>
      <c r="Y58" s="101"/>
      <c r="Z58" s="101"/>
    </row>
    <row r="59" spans="1:26" s="103" customFormat="1" x14ac:dyDescent="0.2">
      <c r="A59" s="89" t="s">
        <v>61</v>
      </c>
      <c r="B59" s="89" t="s">
        <v>197</v>
      </c>
      <c r="C59" s="85">
        <v>7</v>
      </c>
      <c r="D59" s="137">
        <v>48.2</v>
      </c>
      <c r="E59" s="99">
        <v>0.15</v>
      </c>
      <c r="F59" s="137">
        <v>3.8</v>
      </c>
      <c r="G59" s="137">
        <v>4.7</v>
      </c>
      <c r="H59" s="137">
        <v>4.4000000000000004</v>
      </c>
      <c r="I59" s="85">
        <v>15</v>
      </c>
      <c r="J59" s="137">
        <v>48.9</v>
      </c>
      <c r="K59" s="85">
        <v>30</v>
      </c>
      <c r="L59" s="137">
        <f t="shared" si="21"/>
        <v>3.8</v>
      </c>
      <c r="M59" s="137">
        <f t="shared" si="27"/>
        <v>4.7</v>
      </c>
      <c r="N59" s="137">
        <f t="shared" si="27"/>
        <v>4.4000000000000004</v>
      </c>
      <c r="O59" s="137"/>
      <c r="P59" s="137"/>
      <c r="Q59" s="85"/>
      <c r="R59" s="85"/>
      <c r="S59" s="85"/>
      <c r="T59" s="85"/>
      <c r="U59" s="85"/>
      <c r="V59" s="137"/>
      <c r="W59" s="85"/>
      <c r="X59" s="137"/>
      <c r="Y59" s="137"/>
      <c r="Z59" s="137"/>
    </row>
    <row r="60" spans="1:26" s="103" customFormat="1" ht="25.5" x14ac:dyDescent="0.2">
      <c r="A60" s="89" t="str">
        <f>A72</f>
        <v>Вологда-Южная</v>
      </c>
      <c r="B60" s="89" t="s">
        <v>186</v>
      </c>
      <c r="C60" s="85">
        <v>8</v>
      </c>
      <c r="D60" s="137">
        <v>48.1</v>
      </c>
      <c r="E60" s="99">
        <f>0.15</f>
        <v>0.15</v>
      </c>
      <c r="F60" s="137">
        <v>6.1</v>
      </c>
      <c r="G60" s="137">
        <v>12.3</v>
      </c>
      <c r="H60" s="137">
        <v>9.1999999999999993</v>
      </c>
      <c r="I60" s="85">
        <v>17</v>
      </c>
      <c r="J60" s="137">
        <v>48.9</v>
      </c>
      <c r="K60" s="85">
        <v>32</v>
      </c>
      <c r="L60" s="137">
        <f t="shared" si="21"/>
        <v>6.1</v>
      </c>
      <c r="M60" s="137">
        <f t="shared" si="27"/>
        <v>12.3</v>
      </c>
      <c r="N60" s="137">
        <f t="shared" si="27"/>
        <v>9.1999999999999993</v>
      </c>
      <c r="O60" s="137"/>
      <c r="P60" s="137"/>
      <c r="Q60" s="85"/>
      <c r="R60" s="85"/>
      <c r="S60" s="85"/>
      <c r="T60" s="85"/>
      <c r="U60" s="85">
        <v>14</v>
      </c>
      <c r="V60" s="137">
        <v>49.8</v>
      </c>
      <c r="W60" s="85">
        <v>35</v>
      </c>
      <c r="X60" s="137">
        <f t="shared" ref="X60:X61" si="30">L60</f>
        <v>6.1</v>
      </c>
      <c r="Y60" s="137">
        <f t="shared" ref="Y60:Y61" si="31">M60</f>
        <v>12.3</v>
      </c>
      <c r="Z60" s="137">
        <f t="shared" ref="Z60:Z61" si="32">N60</f>
        <v>9.1999999999999993</v>
      </c>
    </row>
    <row r="61" spans="1:26" s="103" customFormat="1" ht="25.5" x14ac:dyDescent="0.2">
      <c r="A61" s="89" t="str">
        <f>A72</f>
        <v>Вологда-Южная</v>
      </c>
      <c r="B61" s="89" t="s">
        <v>187</v>
      </c>
      <c r="C61" s="85">
        <v>8</v>
      </c>
      <c r="D61" s="137">
        <f>D60</f>
        <v>48.1</v>
      </c>
      <c r="E61" s="99">
        <f>E60</f>
        <v>0.15</v>
      </c>
      <c r="F61" s="137">
        <v>18.600000000000001</v>
      </c>
      <c r="G61" s="137">
        <v>22</v>
      </c>
      <c r="H61" s="137">
        <v>16.3</v>
      </c>
      <c r="I61" s="85">
        <v>17</v>
      </c>
      <c r="J61" s="137">
        <f>J60</f>
        <v>48.9</v>
      </c>
      <c r="K61" s="85">
        <v>32</v>
      </c>
      <c r="L61" s="137">
        <f t="shared" si="21"/>
        <v>18.600000000000001</v>
      </c>
      <c r="M61" s="137">
        <f t="shared" si="27"/>
        <v>22</v>
      </c>
      <c r="N61" s="137">
        <f t="shared" si="27"/>
        <v>16.3</v>
      </c>
      <c r="O61" s="137"/>
      <c r="P61" s="137"/>
      <c r="Q61" s="85"/>
      <c r="R61" s="85"/>
      <c r="S61" s="85"/>
      <c r="T61" s="85"/>
      <c r="U61" s="85">
        <v>15</v>
      </c>
      <c r="V61" s="137">
        <f>V60</f>
        <v>49.8</v>
      </c>
      <c r="W61" s="85">
        <v>30</v>
      </c>
      <c r="X61" s="137">
        <f t="shared" si="30"/>
        <v>18.600000000000001</v>
      </c>
      <c r="Y61" s="137">
        <f t="shared" si="31"/>
        <v>22</v>
      </c>
      <c r="Z61" s="137">
        <f t="shared" si="32"/>
        <v>16.3</v>
      </c>
    </row>
    <row r="62" spans="1:26" s="103" customFormat="1" ht="25.5" x14ac:dyDescent="0.2">
      <c r="A62" s="89" t="s">
        <v>53</v>
      </c>
      <c r="B62" s="89" t="s">
        <v>251</v>
      </c>
      <c r="C62" s="85">
        <v>8</v>
      </c>
      <c r="D62" s="137">
        <v>48.1</v>
      </c>
      <c r="E62" s="99">
        <v>0.15</v>
      </c>
      <c r="F62" s="137">
        <v>6.4</v>
      </c>
      <c r="G62" s="137">
        <v>7.1</v>
      </c>
      <c r="H62" s="137">
        <v>11.1</v>
      </c>
      <c r="I62" s="85">
        <v>16</v>
      </c>
      <c r="J62" s="137">
        <v>48.9</v>
      </c>
      <c r="K62" s="85">
        <v>32</v>
      </c>
      <c r="L62" s="137">
        <f t="shared" si="21"/>
        <v>6.4</v>
      </c>
      <c r="M62" s="137">
        <f t="shared" si="27"/>
        <v>7.1</v>
      </c>
      <c r="N62" s="137">
        <f t="shared" si="27"/>
        <v>11.1</v>
      </c>
      <c r="O62" s="137"/>
      <c r="P62" s="137"/>
      <c r="Q62" s="85"/>
      <c r="R62" s="85"/>
      <c r="S62" s="85"/>
      <c r="T62" s="85"/>
      <c r="U62" s="85">
        <v>16</v>
      </c>
      <c r="V62" s="137">
        <v>49.8</v>
      </c>
      <c r="W62" s="85">
        <v>25</v>
      </c>
      <c r="X62" s="137">
        <f>L62</f>
        <v>6.4</v>
      </c>
      <c r="Y62" s="137">
        <f t="shared" ref="Y62:Z62" si="33">M62</f>
        <v>7.1</v>
      </c>
      <c r="Z62" s="137">
        <f t="shared" si="33"/>
        <v>11.1</v>
      </c>
    </row>
    <row r="63" spans="1:26" s="103" customFormat="1" ht="69.75" customHeight="1" x14ac:dyDescent="0.2">
      <c r="A63" s="89" t="s">
        <v>53</v>
      </c>
      <c r="B63" s="89" t="s">
        <v>252</v>
      </c>
      <c r="C63" s="85">
        <f>C62</f>
        <v>8</v>
      </c>
      <c r="D63" s="137">
        <f>D62</f>
        <v>48.1</v>
      </c>
      <c r="E63" s="99">
        <f>E62</f>
        <v>0.15</v>
      </c>
      <c r="F63" s="137">
        <v>4.7</v>
      </c>
      <c r="G63" s="137">
        <v>5.4</v>
      </c>
      <c r="H63" s="137">
        <v>4.7</v>
      </c>
      <c r="I63" s="85">
        <f>I62</f>
        <v>16</v>
      </c>
      <c r="J63" s="137">
        <f>J62</f>
        <v>48.9</v>
      </c>
      <c r="K63" s="85">
        <f>K62</f>
        <v>32</v>
      </c>
      <c r="L63" s="137">
        <f t="shared" si="21"/>
        <v>4.7</v>
      </c>
      <c r="M63" s="137">
        <f t="shared" si="27"/>
        <v>5.4</v>
      </c>
      <c r="N63" s="137">
        <f t="shared" si="27"/>
        <v>4.7</v>
      </c>
      <c r="O63" s="137"/>
      <c r="P63" s="137"/>
      <c r="Q63" s="85"/>
      <c r="R63" s="85"/>
      <c r="S63" s="85"/>
      <c r="T63" s="85"/>
      <c r="U63" s="85">
        <f>U62</f>
        <v>16</v>
      </c>
      <c r="V63" s="137">
        <f>V62</f>
        <v>49.8</v>
      </c>
      <c r="W63" s="85">
        <f>W62</f>
        <v>25</v>
      </c>
      <c r="X63" s="137">
        <v>3.7</v>
      </c>
      <c r="Y63" s="124">
        <v>4.3</v>
      </c>
      <c r="Z63" s="137">
        <v>3.9</v>
      </c>
    </row>
    <row r="64" spans="1:26" s="103" customFormat="1" ht="25.5" x14ac:dyDescent="0.2">
      <c r="A64" s="89" t="s">
        <v>82</v>
      </c>
      <c r="B64" s="89" t="s">
        <v>182</v>
      </c>
      <c r="C64" s="85">
        <v>9</v>
      </c>
      <c r="D64" s="137">
        <v>48</v>
      </c>
      <c r="E64" s="99">
        <v>0.15</v>
      </c>
      <c r="F64" s="137">
        <v>0</v>
      </c>
      <c r="G64" s="137">
        <v>0</v>
      </c>
      <c r="H64" s="137">
        <v>0</v>
      </c>
      <c r="I64" s="85">
        <v>17</v>
      </c>
      <c r="J64" s="137">
        <v>48.9</v>
      </c>
      <c r="K64" s="85">
        <v>35</v>
      </c>
      <c r="L64" s="137">
        <f t="shared" si="10"/>
        <v>0</v>
      </c>
      <c r="M64" s="137">
        <f t="shared" si="11"/>
        <v>0</v>
      </c>
      <c r="N64" s="137">
        <f t="shared" si="11"/>
        <v>0</v>
      </c>
      <c r="O64" s="137"/>
      <c r="P64" s="137"/>
      <c r="Q64" s="85"/>
      <c r="R64" s="85"/>
      <c r="S64" s="85"/>
      <c r="T64" s="85"/>
      <c r="U64" s="85"/>
      <c r="V64" s="137"/>
      <c r="W64" s="85"/>
      <c r="X64" s="137"/>
      <c r="Y64" s="137"/>
      <c r="Z64" s="137"/>
    </row>
    <row r="65" spans="1:26" s="103" customFormat="1" ht="29.25" customHeight="1" x14ac:dyDescent="0.2">
      <c r="A65" s="89" t="s">
        <v>53</v>
      </c>
      <c r="B65" s="89" t="s">
        <v>73</v>
      </c>
      <c r="C65" s="85">
        <v>9</v>
      </c>
      <c r="D65" s="137">
        <v>48</v>
      </c>
      <c r="E65" s="99">
        <v>0.15</v>
      </c>
      <c r="F65" s="137">
        <v>3.2</v>
      </c>
      <c r="G65" s="137">
        <v>6.1</v>
      </c>
      <c r="H65" s="137">
        <v>3.1</v>
      </c>
      <c r="I65" s="85">
        <v>16</v>
      </c>
      <c r="J65" s="137">
        <v>48.9</v>
      </c>
      <c r="K65" s="85">
        <v>32</v>
      </c>
      <c r="L65" s="137">
        <f t="shared" ref="L65:N67" si="34">F65</f>
        <v>3.2</v>
      </c>
      <c r="M65" s="137">
        <f t="shared" si="34"/>
        <v>6.1</v>
      </c>
      <c r="N65" s="137">
        <f t="shared" si="34"/>
        <v>3.1</v>
      </c>
      <c r="O65" s="137"/>
      <c r="P65" s="137"/>
      <c r="Q65" s="85"/>
      <c r="R65" s="85"/>
      <c r="S65" s="85"/>
      <c r="T65" s="85"/>
      <c r="U65" s="85">
        <v>18</v>
      </c>
      <c r="V65" s="137">
        <v>49.8</v>
      </c>
      <c r="W65" s="85">
        <v>15</v>
      </c>
      <c r="X65" s="137">
        <f>L65</f>
        <v>3.2</v>
      </c>
      <c r="Y65" s="137">
        <f>M65</f>
        <v>6.1</v>
      </c>
      <c r="Z65" s="137">
        <f>N65</f>
        <v>3.1</v>
      </c>
    </row>
    <row r="66" spans="1:26" s="103" customFormat="1" x14ac:dyDescent="0.2">
      <c r="A66" s="89" t="s">
        <v>75</v>
      </c>
      <c r="B66" s="89" t="s">
        <v>28</v>
      </c>
      <c r="C66" s="85">
        <v>10</v>
      </c>
      <c r="D66" s="137">
        <v>47.9</v>
      </c>
      <c r="E66" s="99">
        <f>0.15</f>
        <v>0.15</v>
      </c>
      <c r="F66" s="137">
        <v>11</v>
      </c>
      <c r="G66" s="137">
        <v>7.5</v>
      </c>
      <c r="H66" s="137">
        <v>7.6</v>
      </c>
      <c r="I66" s="85">
        <v>18</v>
      </c>
      <c r="J66" s="137">
        <v>48.8</v>
      </c>
      <c r="K66" s="85">
        <v>35</v>
      </c>
      <c r="L66" s="137">
        <f t="shared" si="34"/>
        <v>11</v>
      </c>
      <c r="M66" s="137">
        <f t="shared" si="34"/>
        <v>7.5</v>
      </c>
      <c r="N66" s="137">
        <f t="shared" si="34"/>
        <v>7.6</v>
      </c>
      <c r="O66" s="137"/>
      <c r="P66" s="137"/>
      <c r="Q66" s="85"/>
      <c r="R66" s="85"/>
      <c r="S66" s="85"/>
      <c r="T66" s="85"/>
      <c r="U66" s="85">
        <v>18</v>
      </c>
      <c r="V66" s="137">
        <v>49.8</v>
      </c>
      <c r="W66" s="85">
        <v>15</v>
      </c>
      <c r="X66" s="137">
        <f>L66</f>
        <v>11</v>
      </c>
      <c r="Y66" s="137">
        <f t="shared" ref="Y66:Z67" si="35">M66</f>
        <v>7.5</v>
      </c>
      <c r="Z66" s="137">
        <f t="shared" si="35"/>
        <v>7.6</v>
      </c>
    </row>
    <row r="67" spans="1:26" s="103" customFormat="1" x14ac:dyDescent="0.2">
      <c r="A67" s="89" t="s">
        <v>75</v>
      </c>
      <c r="B67" s="89" t="s">
        <v>37</v>
      </c>
      <c r="C67" s="85">
        <f>C66</f>
        <v>10</v>
      </c>
      <c r="D67" s="137">
        <f>D66</f>
        <v>47.9</v>
      </c>
      <c r="E67" s="99">
        <f>E66</f>
        <v>0.15</v>
      </c>
      <c r="F67" s="137">
        <v>4.9000000000000004</v>
      </c>
      <c r="G67" s="137">
        <v>6.1</v>
      </c>
      <c r="H67" s="137">
        <v>5.4</v>
      </c>
      <c r="I67" s="85">
        <f>I66</f>
        <v>18</v>
      </c>
      <c r="J67" s="137">
        <f>J66</f>
        <v>48.8</v>
      </c>
      <c r="K67" s="85">
        <f>K66</f>
        <v>35</v>
      </c>
      <c r="L67" s="137">
        <f t="shared" si="34"/>
        <v>4.9000000000000004</v>
      </c>
      <c r="M67" s="137">
        <f t="shared" si="34"/>
        <v>6.1</v>
      </c>
      <c r="N67" s="137">
        <f t="shared" si="34"/>
        <v>5.4</v>
      </c>
      <c r="O67" s="137"/>
      <c r="P67" s="137"/>
      <c r="Q67" s="85"/>
      <c r="R67" s="85"/>
      <c r="S67" s="85"/>
      <c r="T67" s="85"/>
      <c r="U67" s="85">
        <f>U66</f>
        <v>18</v>
      </c>
      <c r="V67" s="137">
        <f>V66</f>
        <v>49.8</v>
      </c>
      <c r="W67" s="85">
        <f>W66</f>
        <v>15</v>
      </c>
      <c r="X67" s="137">
        <f>L67</f>
        <v>4.9000000000000004</v>
      </c>
      <c r="Y67" s="137">
        <f t="shared" si="35"/>
        <v>6.1</v>
      </c>
      <c r="Z67" s="137">
        <f t="shared" si="35"/>
        <v>5.4</v>
      </c>
    </row>
    <row r="68" spans="1:26" s="103" customFormat="1" ht="61.5" customHeight="1" x14ac:dyDescent="0.2">
      <c r="A68" s="89" t="str">
        <f>A61</f>
        <v>Вологда-Южная</v>
      </c>
      <c r="B68" s="89" t="s">
        <v>188</v>
      </c>
      <c r="C68" s="85">
        <v>11</v>
      </c>
      <c r="D68" s="137">
        <v>47.8</v>
      </c>
      <c r="E68" s="99">
        <v>0.15</v>
      </c>
      <c r="F68" s="137">
        <v>3.4</v>
      </c>
      <c r="G68" s="137">
        <v>3.8</v>
      </c>
      <c r="H68" s="137">
        <v>3.7</v>
      </c>
      <c r="I68" s="85">
        <v>18</v>
      </c>
      <c r="J68" s="137">
        <v>48.8</v>
      </c>
      <c r="K68" s="85">
        <v>35</v>
      </c>
      <c r="L68" s="137">
        <f t="shared" ref="L68:N68" si="36">F68</f>
        <v>3.4</v>
      </c>
      <c r="M68" s="137">
        <f t="shared" si="36"/>
        <v>3.8</v>
      </c>
      <c r="N68" s="137">
        <f t="shared" si="36"/>
        <v>3.7</v>
      </c>
      <c r="O68" s="137"/>
      <c r="P68" s="137"/>
      <c r="Q68" s="85"/>
      <c r="R68" s="85"/>
      <c r="S68" s="85"/>
      <c r="T68" s="85"/>
      <c r="U68" s="85">
        <v>20</v>
      </c>
      <c r="V68" s="137">
        <v>49.7</v>
      </c>
      <c r="W68" s="85">
        <v>40</v>
      </c>
      <c r="X68" s="137">
        <f>F68</f>
        <v>3.4</v>
      </c>
      <c r="Y68" s="137">
        <f>G68</f>
        <v>3.8</v>
      </c>
      <c r="Z68" s="137">
        <f>H68</f>
        <v>3.7</v>
      </c>
    </row>
    <row r="69" spans="1:26" s="103" customFormat="1" ht="139.5" customHeight="1" x14ac:dyDescent="0.2">
      <c r="A69" s="89" t="s">
        <v>74</v>
      </c>
      <c r="B69" s="89" t="s">
        <v>388</v>
      </c>
      <c r="C69" s="85">
        <v>14</v>
      </c>
      <c r="D69" s="137">
        <v>47.5</v>
      </c>
      <c r="E69" s="99">
        <v>0.15</v>
      </c>
      <c r="F69" s="137">
        <v>6.1</v>
      </c>
      <c r="G69" s="137">
        <v>8.5</v>
      </c>
      <c r="H69" s="137">
        <v>7.1</v>
      </c>
      <c r="I69" s="85">
        <v>20</v>
      </c>
      <c r="J69" s="137">
        <v>48.8</v>
      </c>
      <c r="K69" s="85">
        <v>45</v>
      </c>
      <c r="L69" s="137">
        <f t="shared" ref="L69:N69" si="37">F69</f>
        <v>6.1</v>
      </c>
      <c r="M69" s="137">
        <f t="shared" si="37"/>
        <v>8.5</v>
      </c>
      <c r="N69" s="137">
        <f t="shared" si="37"/>
        <v>7.1</v>
      </c>
      <c r="O69" s="137"/>
      <c r="P69" s="137"/>
      <c r="Q69" s="85"/>
      <c r="R69" s="85"/>
      <c r="S69" s="85"/>
      <c r="T69" s="85"/>
      <c r="U69" s="85">
        <v>20</v>
      </c>
      <c r="V69" s="137">
        <v>49.7</v>
      </c>
      <c r="W69" s="85">
        <v>40</v>
      </c>
      <c r="X69" s="137">
        <f>L69</f>
        <v>6.1</v>
      </c>
      <c r="Y69" s="137">
        <f>M69</f>
        <v>8.5</v>
      </c>
      <c r="Z69" s="137">
        <f>N69</f>
        <v>7.1</v>
      </c>
    </row>
    <row r="70" spans="1:26" s="103" customFormat="1" ht="30" customHeight="1" x14ac:dyDescent="0.2">
      <c r="A70" s="89" t="s">
        <v>263</v>
      </c>
      <c r="B70" s="89" t="s">
        <v>287</v>
      </c>
      <c r="C70" s="85">
        <v>14</v>
      </c>
      <c r="D70" s="137">
        <v>47.5</v>
      </c>
      <c r="E70" s="99">
        <v>0.15</v>
      </c>
      <c r="F70" s="137">
        <v>5.5</v>
      </c>
      <c r="G70" s="137">
        <v>6.8</v>
      </c>
      <c r="H70" s="137">
        <v>6.5</v>
      </c>
      <c r="I70" s="85">
        <v>21</v>
      </c>
      <c r="J70" s="137">
        <v>48.8</v>
      </c>
      <c r="K70" s="85">
        <v>48</v>
      </c>
      <c r="L70" s="137">
        <f>F70</f>
        <v>5.5</v>
      </c>
      <c r="M70" s="137">
        <f>G70</f>
        <v>6.8</v>
      </c>
      <c r="N70" s="137">
        <f>H70</f>
        <v>6.5</v>
      </c>
      <c r="O70" s="137"/>
      <c r="P70" s="137"/>
      <c r="Q70" s="85"/>
      <c r="R70" s="85"/>
      <c r="S70" s="85"/>
      <c r="T70" s="85"/>
      <c r="U70" s="85"/>
      <c r="V70" s="137"/>
      <c r="W70" s="85"/>
      <c r="X70" s="99"/>
      <c r="Y70" s="101"/>
      <c r="Z70" s="101"/>
    </row>
    <row r="71" spans="1:26" s="103" customFormat="1" ht="90.75" customHeight="1" x14ac:dyDescent="0.2">
      <c r="A71" s="89" t="s">
        <v>50</v>
      </c>
      <c r="B71" s="89" t="s">
        <v>321</v>
      </c>
      <c r="C71" s="85">
        <v>16</v>
      </c>
      <c r="D71" s="137">
        <v>47.3</v>
      </c>
      <c r="E71" s="99">
        <v>0.15</v>
      </c>
      <c r="F71" s="137">
        <v>7.9</v>
      </c>
      <c r="G71" s="137">
        <v>10.8</v>
      </c>
      <c r="H71" s="137">
        <v>9.5</v>
      </c>
      <c r="I71" s="85">
        <v>23</v>
      </c>
      <c r="J71" s="137">
        <v>48.7</v>
      </c>
      <c r="K71" s="85">
        <v>50</v>
      </c>
      <c r="L71" s="137">
        <f>F71</f>
        <v>7.9</v>
      </c>
      <c r="M71" s="137">
        <f t="shared" ref="M71:N71" si="38">G71</f>
        <v>10.8</v>
      </c>
      <c r="N71" s="137">
        <f t="shared" si="38"/>
        <v>9.5</v>
      </c>
      <c r="O71" s="137"/>
      <c r="P71" s="137"/>
      <c r="Q71" s="85"/>
      <c r="R71" s="85"/>
      <c r="S71" s="85"/>
      <c r="T71" s="85"/>
      <c r="U71" s="85">
        <v>24</v>
      </c>
      <c r="V71" s="137">
        <v>49.7</v>
      </c>
      <c r="W71" s="85">
        <v>20</v>
      </c>
      <c r="X71" s="137">
        <f>L71</f>
        <v>7.9</v>
      </c>
      <c r="Y71" s="137">
        <f>M71</f>
        <v>10.8</v>
      </c>
      <c r="Z71" s="137">
        <f>N71</f>
        <v>9.5</v>
      </c>
    </row>
    <row r="72" spans="1:26" s="103" customFormat="1" ht="82.5" customHeight="1" x14ac:dyDescent="0.2">
      <c r="A72" s="89" t="str">
        <f>A64</f>
        <v>Вологда-Южная</v>
      </c>
      <c r="B72" s="89" t="s">
        <v>451</v>
      </c>
      <c r="C72" s="85">
        <v>19</v>
      </c>
      <c r="D72" s="137">
        <v>46.8</v>
      </c>
      <c r="E72" s="99">
        <v>0.15</v>
      </c>
      <c r="F72" s="137">
        <v>11.6</v>
      </c>
      <c r="G72" s="137">
        <v>12.9</v>
      </c>
      <c r="H72" s="137">
        <v>12.6</v>
      </c>
      <c r="I72" s="85">
        <v>24</v>
      </c>
      <c r="J72" s="137">
        <v>48.7</v>
      </c>
      <c r="K72" s="85">
        <v>55</v>
      </c>
      <c r="L72" s="137">
        <f t="shared" ref="L72:N72" si="39">F72</f>
        <v>11.6</v>
      </c>
      <c r="M72" s="137">
        <f t="shared" si="39"/>
        <v>12.9</v>
      </c>
      <c r="N72" s="137">
        <f t="shared" si="39"/>
        <v>12.6</v>
      </c>
      <c r="O72" s="137"/>
      <c r="P72" s="137"/>
      <c r="Q72" s="85"/>
      <c r="R72" s="85"/>
      <c r="S72" s="85"/>
      <c r="T72" s="85"/>
      <c r="U72" s="85">
        <v>25</v>
      </c>
      <c r="V72" s="137">
        <v>49.7</v>
      </c>
      <c r="W72" s="85">
        <v>15</v>
      </c>
      <c r="X72" s="137">
        <f t="shared" ref="X72:Z72" si="40">L72</f>
        <v>11.6</v>
      </c>
      <c r="Y72" s="137">
        <f t="shared" si="40"/>
        <v>12.9</v>
      </c>
      <c r="Z72" s="137">
        <f t="shared" si="40"/>
        <v>12.6</v>
      </c>
    </row>
    <row r="73" spans="1:26" s="103" customFormat="1" ht="63.75" x14ac:dyDescent="0.2">
      <c r="A73" s="89" t="s">
        <v>76</v>
      </c>
      <c r="B73" s="89" t="s">
        <v>452</v>
      </c>
      <c r="C73" s="85">
        <v>20</v>
      </c>
      <c r="D73" s="137">
        <v>46.7</v>
      </c>
      <c r="E73" s="99">
        <f>0.15</f>
        <v>0.15</v>
      </c>
      <c r="F73" s="137">
        <v>14.9</v>
      </c>
      <c r="G73" s="137">
        <v>15</v>
      </c>
      <c r="H73" s="137">
        <v>15.2</v>
      </c>
      <c r="I73" s="85">
        <v>26</v>
      </c>
      <c r="J73" s="137">
        <v>48.7</v>
      </c>
      <c r="K73" s="85">
        <v>65</v>
      </c>
      <c r="L73" s="137">
        <f t="shared" ref="L73:L75" si="41">F73</f>
        <v>14.9</v>
      </c>
      <c r="M73" s="137">
        <f t="shared" ref="M73:N73" si="42">G73</f>
        <v>15</v>
      </c>
      <c r="N73" s="137">
        <f t="shared" si="42"/>
        <v>15.2</v>
      </c>
      <c r="O73" s="137"/>
      <c r="P73" s="137"/>
      <c r="Q73" s="85"/>
      <c r="R73" s="85"/>
      <c r="S73" s="85"/>
      <c r="T73" s="85"/>
      <c r="U73" s="85">
        <v>25</v>
      </c>
      <c r="V73" s="137">
        <v>49.7</v>
      </c>
      <c r="W73" s="85">
        <v>15</v>
      </c>
      <c r="X73" s="137">
        <v>3.5</v>
      </c>
      <c r="Y73" s="101">
        <v>3.7</v>
      </c>
      <c r="Z73" s="137">
        <v>3.9</v>
      </c>
    </row>
    <row r="74" spans="1:26" s="103" customFormat="1" ht="25.5" x14ac:dyDescent="0.2">
      <c r="A74" s="89" t="str">
        <f>A68</f>
        <v>Вологда-Южная</v>
      </c>
      <c r="B74" s="89" t="s">
        <v>330</v>
      </c>
      <c r="C74" s="85">
        <v>20</v>
      </c>
      <c r="D74" s="137">
        <v>46.7</v>
      </c>
      <c r="E74" s="99">
        <v>0.15</v>
      </c>
      <c r="F74" s="137">
        <v>7.1</v>
      </c>
      <c r="G74" s="137">
        <v>7.8</v>
      </c>
      <c r="H74" s="137">
        <v>7.6</v>
      </c>
      <c r="I74" s="85">
        <v>25</v>
      </c>
      <c r="J74" s="137">
        <v>48.7</v>
      </c>
      <c r="K74" s="85">
        <v>60</v>
      </c>
      <c r="L74" s="137">
        <f>F74</f>
        <v>7.1</v>
      </c>
      <c r="M74" s="137">
        <f>G74</f>
        <v>7.8</v>
      </c>
      <c r="N74" s="137">
        <f>H74</f>
        <v>7.6</v>
      </c>
      <c r="O74" s="137"/>
      <c r="P74" s="137"/>
      <c r="Q74" s="85"/>
      <c r="R74" s="85"/>
      <c r="S74" s="85"/>
      <c r="T74" s="85"/>
      <c r="U74" s="85">
        <v>26</v>
      </c>
      <c r="V74" s="137">
        <v>49.7</v>
      </c>
      <c r="W74" s="85">
        <v>10</v>
      </c>
      <c r="X74" s="137">
        <f>F74</f>
        <v>7.1</v>
      </c>
      <c r="Y74" s="137">
        <f t="shared" ref="Y74:Z74" si="43">G74</f>
        <v>7.8</v>
      </c>
      <c r="Z74" s="137">
        <f t="shared" si="43"/>
        <v>7.6</v>
      </c>
    </row>
    <row r="75" spans="1:26" s="103" customFormat="1" ht="38.25" x14ac:dyDescent="0.2">
      <c r="A75" s="89" t="s">
        <v>291</v>
      </c>
      <c r="B75" s="89" t="s">
        <v>292</v>
      </c>
      <c r="C75" s="85">
        <v>20</v>
      </c>
      <c r="D75" s="137">
        <v>46.7</v>
      </c>
      <c r="E75" s="99">
        <v>0.15</v>
      </c>
      <c r="F75" s="137">
        <v>1.7</v>
      </c>
      <c r="G75" s="137">
        <v>1.9</v>
      </c>
      <c r="H75" s="137">
        <v>1.7</v>
      </c>
      <c r="I75" s="85">
        <v>26</v>
      </c>
      <c r="J75" s="137">
        <v>48.7</v>
      </c>
      <c r="K75" s="85">
        <v>65</v>
      </c>
      <c r="L75" s="137">
        <f t="shared" si="41"/>
        <v>1.7</v>
      </c>
      <c r="M75" s="137">
        <f t="shared" ref="M75" si="44">G75</f>
        <v>1.9</v>
      </c>
      <c r="N75" s="137">
        <f t="shared" ref="N75" si="45">H75</f>
        <v>1.7</v>
      </c>
      <c r="O75" s="137"/>
      <c r="P75" s="137"/>
      <c r="Q75" s="85"/>
      <c r="R75" s="85"/>
      <c r="S75" s="85"/>
      <c r="T75" s="85"/>
      <c r="U75" s="85">
        <v>26</v>
      </c>
      <c r="V75" s="137">
        <v>49.7</v>
      </c>
      <c r="W75" s="85">
        <v>10</v>
      </c>
      <c r="X75" s="137">
        <f>F75</f>
        <v>1.7</v>
      </c>
      <c r="Y75" s="137">
        <f t="shared" ref="Y75:Z75" si="46">G75</f>
        <v>1.9</v>
      </c>
      <c r="Z75" s="137">
        <f t="shared" si="46"/>
        <v>1.7</v>
      </c>
    </row>
    <row r="76" spans="1:26" s="103" customFormat="1" ht="27" customHeight="1" x14ac:dyDescent="0.2">
      <c r="A76" s="89" t="s">
        <v>190</v>
      </c>
      <c r="B76" s="89" t="s">
        <v>192</v>
      </c>
      <c r="C76" s="85"/>
      <c r="D76" s="137"/>
      <c r="E76" s="137"/>
      <c r="F76" s="137"/>
      <c r="G76" s="137"/>
      <c r="H76" s="137"/>
      <c r="I76" s="137"/>
      <c r="J76" s="137"/>
      <c r="K76" s="85"/>
      <c r="L76" s="85"/>
      <c r="M76" s="85"/>
      <c r="N76" s="85"/>
      <c r="O76" s="85">
        <v>1</v>
      </c>
      <c r="P76" s="137">
        <v>49.1</v>
      </c>
      <c r="Q76" s="85">
        <v>5</v>
      </c>
      <c r="R76" s="137">
        <v>1.3</v>
      </c>
      <c r="S76" s="137">
        <v>1.4</v>
      </c>
      <c r="T76" s="137">
        <v>1.5</v>
      </c>
      <c r="U76" s="85">
        <v>2</v>
      </c>
      <c r="V76" s="137">
        <v>49.8</v>
      </c>
      <c r="W76" s="85">
        <v>95</v>
      </c>
      <c r="X76" s="137">
        <f>R76</f>
        <v>1.3</v>
      </c>
      <c r="Y76" s="137">
        <f t="shared" ref="Y76:Z77" si="47">S76</f>
        <v>1.4</v>
      </c>
      <c r="Z76" s="137">
        <f t="shared" si="47"/>
        <v>1.5</v>
      </c>
    </row>
    <row r="77" spans="1:26" s="103" customFormat="1" ht="13.5" customHeight="1" x14ac:dyDescent="0.2">
      <c r="A77" s="89" t="s">
        <v>191</v>
      </c>
      <c r="B77" s="89" t="s">
        <v>67</v>
      </c>
      <c r="C77" s="85"/>
      <c r="D77" s="137"/>
      <c r="E77" s="137"/>
      <c r="F77" s="137"/>
      <c r="G77" s="137"/>
      <c r="H77" s="137"/>
      <c r="I77" s="137"/>
      <c r="J77" s="137"/>
      <c r="K77" s="85"/>
      <c r="L77" s="85"/>
      <c r="M77" s="85"/>
      <c r="N77" s="85"/>
      <c r="O77" s="85">
        <v>1</v>
      </c>
      <c r="P77" s="137">
        <v>49.1</v>
      </c>
      <c r="Q77" s="85">
        <v>5</v>
      </c>
      <c r="R77" s="137">
        <v>1.1000000000000001</v>
      </c>
      <c r="S77" s="137">
        <v>1.2</v>
      </c>
      <c r="T77" s="137">
        <v>1.1000000000000001</v>
      </c>
      <c r="U77" s="85">
        <v>2</v>
      </c>
      <c r="V77" s="137">
        <v>49.8</v>
      </c>
      <c r="W77" s="85">
        <v>95</v>
      </c>
      <c r="X77" s="137">
        <f>R77</f>
        <v>1.1000000000000001</v>
      </c>
      <c r="Y77" s="137">
        <f t="shared" si="47"/>
        <v>1.2</v>
      </c>
      <c r="Z77" s="137">
        <f t="shared" si="47"/>
        <v>1.1000000000000001</v>
      </c>
    </row>
    <row r="78" spans="1:26" s="103" customFormat="1" ht="80.25" customHeight="1" x14ac:dyDescent="0.2">
      <c r="A78" s="89" t="s">
        <v>80</v>
      </c>
      <c r="B78" s="89" t="s">
        <v>264</v>
      </c>
      <c r="C78" s="85"/>
      <c r="D78" s="137"/>
      <c r="E78" s="137"/>
      <c r="F78" s="137"/>
      <c r="G78" s="137"/>
      <c r="H78" s="137"/>
      <c r="I78" s="137"/>
      <c r="J78" s="137"/>
      <c r="K78" s="85"/>
      <c r="L78" s="85"/>
      <c r="M78" s="85"/>
      <c r="N78" s="85"/>
      <c r="O78" s="85">
        <v>1</v>
      </c>
      <c r="P78" s="137">
        <v>49.1</v>
      </c>
      <c r="Q78" s="85">
        <v>5</v>
      </c>
      <c r="R78" s="137">
        <v>1</v>
      </c>
      <c r="S78" s="137">
        <v>1.2</v>
      </c>
      <c r="T78" s="137">
        <v>1.1000000000000001</v>
      </c>
      <c r="U78" s="85">
        <v>3</v>
      </c>
      <c r="V78" s="137">
        <v>49.8</v>
      </c>
      <c r="W78" s="85">
        <v>90</v>
      </c>
      <c r="X78" s="137">
        <f>R78</f>
        <v>1</v>
      </c>
      <c r="Y78" s="137">
        <f>S78</f>
        <v>1.2</v>
      </c>
      <c r="Z78" s="137">
        <f t="shared" ref="Z78" si="48">T78</f>
        <v>1.1000000000000001</v>
      </c>
    </row>
    <row r="79" spans="1:26" s="103" customFormat="1" x14ac:dyDescent="0.2">
      <c r="A79" s="98" t="s">
        <v>202</v>
      </c>
      <c r="B79" s="98" t="s">
        <v>201</v>
      </c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>
        <v>1</v>
      </c>
      <c r="P79" s="137">
        <v>49.1</v>
      </c>
      <c r="Q79" s="85">
        <v>5</v>
      </c>
      <c r="R79" s="137">
        <v>0.2</v>
      </c>
      <c r="S79" s="137">
        <v>0.2</v>
      </c>
      <c r="T79" s="101">
        <v>0.1</v>
      </c>
      <c r="U79" s="101"/>
      <c r="V79" s="101"/>
      <c r="W79" s="101"/>
      <c r="X79" s="101"/>
      <c r="Y79" s="101"/>
      <c r="Z79" s="101"/>
    </row>
    <row r="80" spans="1:26" s="103" customFormat="1" x14ac:dyDescent="0.2">
      <c r="A80" s="89" t="s">
        <v>70</v>
      </c>
      <c r="B80" s="89" t="s">
        <v>326</v>
      </c>
      <c r="C80" s="85"/>
      <c r="D80" s="137"/>
      <c r="E80" s="99"/>
      <c r="F80" s="137"/>
      <c r="G80" s="137"/>
      <c r="H80" s="137"/>
      <c r="I80" s="85"/>
      <c r="J80" s="137"/>
      <c r="K80" s="85"/>
      <c r="L80" s="137"/>
      <c r="M80" s="137"/>
      <c r="N80" s="137"/>
      <c r="O80" s="85">
        <v>1</v>
      </c>
      <c r="P80" s="137">
        <v>49.1</v>
      </c>
      <c r="Q80" s="85">
        <v>5</v>
      </c>
      <c r="R80" s="137">
        <v>1.4</v>
      </c>
      <c r="S80" s="137">
        <v>3.4</v>
      </c>
      <c r="T80" s="101">
        <v>2.4</v>
      </c>
      <c r="U80" s="85"/>
      <c r="V80" s="137"/>
      <c r="W80" s="85"/>
      <c r="X80" s="137"/>
      <c r="Y80" s="137"/>
      <c r="Z80" s="101"/>
    </row>
    <row r="81" spans="1:26" s="103" customFormat="1" ht="42.75" customHeight="1" x14ac:dyDescent="0.2">
      <c r="A81" s="89" t="s">
        <v>267</v>
      </c>
      <c r="B81" s="89" t="s">
        <v>266</v>
      </c>
      <c r="C81" s="85"/>
      <c r="D81" s="137"/>
      <c r="E81" s="137"/>
      <c r="F81" s="137"/>
      <c r="G81" s="137"/>
      <c r="H81" s="137"/>
      <c r="I81" s="137"/>
      <c r="J81" s="137"/>
      <c r="K81" s="85"/>
      <c r="L81" s="85"/>
      <c r="M81" s="85"/>
      <c r="N81" s="85"/>
      <c r="O81" s="85">
        <v>2</v>
      </c>
      <c r="P81" s="137">
        <v>49.1</v>
      </c>
      <c r="Q81" s="85">
        <v>10</v>
      </c>
      <c r="R81" s="137">
        <v>2.2999999999999998</v>
      </c>
      <c r="S81" s="137">
        <v>4.5999999999999996</v>
      </c>
      <c r="T81" s="137">
        <v>3</v>
      </c>
      <c r="U81" s="85"/>
      <c r="V81" s="137"/>
      <c r="W81" s="85"/>
      <c r="X81" s="137"/>
      <c r="Y81" s="101"/>
      <c r="Z81" s="101"/>
    </row>
    <row r="82" spans="1:26" s="103" customFormat="1" ht="38.25" x14ac:dyDescent="0.2">
      <c r="A82" s="89" t="s">
        <v>83</v>
      </c>
      <c r="B82" s="89" t="s">
        <v>254</v>
      </c>
      <c r="C82" s="85"/>
      <c r="D82" s="137"/>
      <c r="E82" s="137"/>
      <c r="F82" s="137"/>
      <c r="G82" s="137"/>
      <c r="H82" s="137"/>
      <c r="I82" s="137"/>
      <c r="J82" s="137"/>
      <c r="K82" s="85"/>
      <c r="L82" s="85"/>
      <c r="M82" s="85"/>
      <c r="N82" s="85"/>
      <c r="O82" s="85">
        <v>2</v>
      </c>
      <c r="P82" s="137">
        <v>49.1</v>
      </c>
      <c r="Q82" s="85">
        <v>10</v>
      </c>
      <c r="R82" s="137">
        <v>0.6</v>
      </c>
      <c r="S82" s="137">
        <v>1</v>
      </c>
      <c r="T82" s="137">
        <v>0.3</v>
      </c>
      <c r="U82" s="85"/>
      <c r="V82" s="137"/>
      <c r="W82" s="85"/>
      <c r="X82" s="137"/>
      <c r="Y82" s="101"/>
      <c r="Z82" s="101"/>
    </row>
    <row r="83" spans="1:26" s="103" customFormat="1" ht="25.5" x14ac:dyDescent="0.2">
      <c r="A83" s="89" t="s">
        <v>267</v>
      </c>
      <c r="B83" s="89" t="s">
        <v>279</v>
      </c>
      <c r="C83" s="85"/>
      <c r="D83" s="137"/>
      <c r="E83" s="137"/>
      <c r="F83" s="137"/>
      <c r="G83" s="137"/>
      <c r="H83" s="137"/>
      <c r="I83" s="137"/>
      <c r="J83" s="137"/>
      <c r="K83" s="85"/>
      <c r="L83" s="85"/>
      <c r="M83" s="85"/>
      <c r="N83" s="85"/>
      <c r="O83" s="85">
        <v>3</v>
      </c>
      <c r="P83" s="137">
        <v>49.1</v>
      </c>
      <c r="Q83" s="85">
        <v>15</v>
      </c>
      <c r="R83" s="137">
        <v>4.4000000000000004</v>
      </c>
      <c r="S83" s="137">
        <v>9.1</v>
      </c>
      <c r="T83" s="137">
        <v>7.9</v>
      </c>
      <c r="U83" s="85"/>
      <c r="V83" s="137"/>
      <c r="W83" s="85"/>
      <c r="X83" s="137"/>
      <c r="Y83" s="101"/>
      <c r="Z83" s="101"/>
    </row>
    <row r="84" spans="1:26" s="103" customFormat="1" ht="40.5" customHeight="1" x14ac:dyDescent="0.2">
      <c r="A84" s="89" t="s">
        <v>79</v>
      </c>
      <c r="B84" s="89" t="s">
        <v>269</v>
      </c>
      <c r="C84" s="85"/>
      <c r="D84" s="137"/>
      <c r="E84" s="137"/>
      <c r="F84" s="137"/>
      <c r="G84" s="137"/>
      <c r="H84" s="137"/>
      <c r="I84" s="137"/>
      <c r="J84" s="137"/>
      <c r="K84" s="85"/>
      <c r="L84" s="85"/>
      <c r="M84" s="85"/>
      <c r="N84" s="85"/>
      <c r="O84" s="85">
        <v>3</v>
      </c>
      <c r="P84" s="137">
        <v>49.1</v>
      </c>
      <c r="Q84" s="85">
        <v>15</v>
      </c>
      <c r="R84" s="137">
        <v>0.3</v>
      </c>
      <c r="S84" s="137">
        <v>0.3</v>
      </c>
      <c r="T84" s="137">
        <v>0.3</v>
      </c>
      <c r="U84" s="85">
        <v>3</v>
      </c>
      <c r="V84" s="137">
        <v>49.8</v>
      </c>
      <c r="W84" s="85">
        <v>90</v>
      </c>
      <c r="X84" s="137">
        <f>R84</f>
        <v>0.3</v>
      </c>
      <c r="Y84" s="137">
        <f>S84</f>
        <v>0.3</v>
      </c>
      <c r="Z84" s="137">
        <f>T84</f>
        <v>0.3</v>
      </c>
    </row>
    <row r="85" spans="1:26" s="103" customFormat="1" ht="27" customHeight="1" x14ac:dyDescent="0.2">
      <c r="A85" s="89" t="s">
        <v>75</v>
      </c>
      <c r="B85" s="89" t="s">
        <v>439</v>
      </c>
      <c r="C85" s="85"/>
      <c r="D85" s="137"/>
      <c r="E85" s="137"/>
      <c r="F85" s="137"/>
      <c r="G85" s="137"/>
      <c r="H85" s="137"/>
      <c r="I85" s="137"/>
      <c r="J85" s="137"/>
      <c r="K85" s="85"/>
      <c r="L85" s="85"/>
      <c r="M85" s="85"/>
      <c r="N85" s="85"/>
      <c r="O85" s="85">
        <v>3</v>
      </c>
      <c r="P85" s="137">
        <v>49.1</v>
      </c>
      <c r="Q85" s="85">
        <v>15</v>
      </c>
      <c r="R85" s="137">
        <v>1.7</v>
      </c>
      <c r="S85" s="137">
        <v>1.6</v>
      </c>
      <c r="T85" s="137">
        <v>1.4</v>
      </c>
      <c r="U85" s="85"/>
      <c r="V85" s="137"/>
      <c r="W85" s="85"/>
      <c r="X85" s="137"/>
      <c r="Y85" s="101"/>
      <c r="Z85" s="101"/>
    </row>
    <row r="86" spans="1:26" s="103" customFormat="1" ht="90" customHeight="1" x14ac:dyDescent="0.2">
      <c r="A86" s="89" t="s">
        <v>81</v>
      </c>
      <c r="B86" s="89" t="s">
        <v>249</v>
      </c>
      <c r="C86" s="85"/>
      <c r="D86" s="137"/>
      <c r="E86" s="137"/>
      <c r="F86" s="137"/>
      <c r="G86" s="137"/>
      <c r="H86" s="137"/>
      <c r="I86" s="137"/>
      <c r="J86" s="137"/>
      <c r="K86" s="85"/>
      <c r="L86" s="85"/>
      <c r="M86" s="85"/>
      <c r="N86" s="85"/>
      <c r="O86" s="85">
        <v>3</v>
      </c>
      <c r="P86" s="137">
        <v>49.1</v>
      </c>
      <c r="Q86" s="85">
        <v>15</v>
      </c>
      <c r="R86" s="137">
        <v>1.1000000000000001</v>
      </c>
      <c r="S86" s="137">
        <v>1.2</v>
      </c>
      <c r="T86" s="137">
        <v>1.1000000000000001</v>
      </c>
      <c r="U86" s="85">
        <v>3</v>
      </c>
      <c r="V86" s="137">
        <v>49.8</v>
      </c>
      <c r="W86" s="85">
        <v>90</v>
      </c>
      <c r="X86" s="137">
        <f>R86</f>
        <v>1.1000000000000001</v>
      </c>
      <c r="Y86" s="137">
        <f t="shared" ref="Y86:Z86" si="49">S86</f>
        <v>1.2</v>
      </c>
      <c r="Z86" s="137">
        <f t="shared" si="49"/>
        <v>1.1000000000000001</v>
      </c>
    </row>
    <row r="87" spans="1:26" s="103" customFormat="1" ht="21" customHeight="1" x14ac:dyDescent="0.2">
      <c r="A87" s="89" t="s">
        <v>70</v>
      </c>
      <c r="B87" s="89" t="s">
        <v>325</v>
      </c>
      <c r="C87" s="85"/>
      <c r="D87" s="137"/>
      <c r="E87" s="137"/>
      <c r="F87" s="137"/>
      <c r="G87" s="137"/>
      <c r="H87" s="137"/>
      <c r="I87" s="137"/>
      <c r="J87" s="137"/>
      <c r="K87" s="85"/>
      <c r="L87" s="85"/>
      <c r="M87" s="85"/>
      <c r="N87" s="85"/>
      <c r="O87" s="85">
        <v>3</v>
      </c>
      <c r="P87" s="137">
        <v>49.1</v>
      </c>
      <c r="Q87" s="85">
        <v>15</v>
      </c>
      <c r="R87" s="137">
        <v>1.6</v>
      </c>
      <c r="S87" s="137">
        <v>2.2999999999999998</v>
      </c>
      <c r="T87" s="137">
        <v>1.7</v>
      </c>
      <c r="U87" s="85"/>
      <c r="V87" s="137"/>
      <c r="W87" s="85"/>
      <c r="X87" s="137"/>
      <c r="Y87" s="137"/>
      <c r="Z87" s="137"/>
    </row>
    <row r="88" spans="1:26" ht="96.75" customHeight="1" x14ac:dyDescent="0.2">
      <c r="A88" s="98" t="s">
        <v>440</v>
      </c>
      <c r="B88" s="98" t="s">
        <v>441</v>
      </c>
      <c r="C88" s="233"/>
      <c r="D88" s="233"/>
      <c r="E88" s="233"/>
      <c r="F88" s="233"/>
      <c r="G88" s="233"/>
      <c r="H88" s="233"/>
      <c r="I88" s="233"/>
      <c r="J88" s="233"/>
      <c r="K88" s="233"/>
      <c r="L88" s="233"/>
      <c r="M88" s="233"/>
      <c r="N88" s="233"/>
      <c r="O88" s="138">
        <v>5</v>
      </c>
      <c r="P88" s="138">
        <v>49.1</v>
      </c>
      <c r="Q88" s="138">
        <v>25</v>
      </c>
      <c r="R88" s="139">
        <v>1.2</v>
      </c>
      <c r="S88" s="138">
        <v>1.3</v>
      </c>
      <c r="T88" s="139">
        <v>1.4</v>
      </c>
      <c r="U88" s="138">
        <v>4</v>
      </c>
      <c r="V88" s="138">
        <v>49.8</v>
      </c>
      <c r="W88" s="138">
        <v>85</v>
      </c>
      <c r="X88" s="139">
        <f>R88</f>
        <v>1.2</v>
      </c>
      <c r="Y88" s="138">
        <f t="shared" ref="Y88:Z88" si="50">S88</f>
        <v>1.3</v>
      </c>
      <c r="Z88" s="138">
        <f t="shared" si="50"/>
        <v>1.4</v>
      </c>
    </row>
    <row r="89" spans="1:26" x14ac:dyDescent="0.2">
      <c r="A89" s="89" t="s">
        <v>70</v>
      </c>
      <c r="B89" s="89" t="s">
        <v>327</v>
      </c>
      <c r="C89" s="233"/>
      <c r="D89" s="233"/>
      <c r="E89" s="233"/>
      <c r="F89" s="233"/>
      <c r="G89" s="233"/>
      <c r="H89" s="233"/>
      <c r="I89" s="233"/>
      <c r="J89" s="233"/>
      <c r="K89" s="233"/>
      <c r="L89" s="233"/>
      <c r="M89" s="233"/>
      <c r="N89" s="233"/>
      <c r="O89" s="233">
        <v>5</v>
      </c>
      <c r="P89" s="233">
        <v>49.1</v>
      </c>
      <c r="Q89" s="233">
        <v>25</v>
      </c>
      <c r="R89" s="95">
        <v>1.5</v>
      </c>
      <c r="S89" s="95">
        <v>3.2</v>
      </c>
      <c r="T89" s="233">
        <v>2.2000000000000002</v>
      </c>
      <c r="U89" s="233"/>
      <c r="V89" s="233"/>
      <c r="W89" s="233"/>
      <c r="X89" s="233"/>
      <c r="Y89" s="233"/>
      <c r="Z89" s="233"/>
    </row>
    <row r="90" spans="1:26" s="103" customFormat="1" ht="23.25" customHeight="1" x14ac:dyDescent="0.2">
      <c r="A90" s="89" t="s">
        <v>70</v>
      </c>
      <c r="B90" s="89" t="s">
        <v>329</v>
      </c>
      <c r="C90" s="85"/>
      <c r="D90" s="137"/>
      <c r="E90" s="137"/>
      <c r="F90" s="137"/>
      <c r="G90" s="137"/>
      <c r="H90" s="137"/>
      <c r="I90" s="137"/>
      <c r="J90" s="137"/>
      <c r="K90" s="85"/>
      <c r="L90" s="85"/>
      <c r="M90" s="85"/>
      <c r="N90" s="85"/>
      <c r="O90" s="85">
        <v>7</v>
      </c>
      <c r="P90" s="137">
        <v>49.1</v>
      </c>
      <c r="Q90" s="85">
        <v>35</v>
      </c>
      <c r="R90" s="137">
        <v>1.3</v>
      </c>
      <c r="S90" s="101">
        <v>1.9</v>
      </c>
      <c r="T90" s="101">
        <v>1.8</v>
      </c>
      <c r="U90" s="85"/>
      <c r="V90" s="137"/>
      <c r="W90" s="85"/>
      <c r="X90" s="137"/>
      <c r="Y90" s="101"/>
      <c r="Z90" s="101"/>
    </row>
    <row r="91" spans="1:26" s="103" customFormat="1" ht="53.25" customHeight="1" x14ac:dyDescent="0.2">
      <c r="A91" s="89" t="s">
        <v>282</v>
      </c>
      <c r="B91" s="89" t="s">
        <v>328</v>
      </c>
      <c r="C91" s="85"/>
      <c r="D91" s="137"/>
      <c r="E91" s="137"/>
      <c r="F91" s="137"/>
      <c r="G91" s="137"/>
      <c r="H91" s="137"/>
      <c r="I91" s="137"/>
      <c r="J91" s="137"/>
      <c r="K91" s="85"/>
      <c r="L91" s="85"/>
      <c r="M91" s="85"/>
      <c r="N91" s="85"/>
      <c r="O91" s="85">
        <v>7</v>
      </c>
      <c r="P91" s="137">
        <v>49.1</v>
      </c>
      <c r="Q91" s="85">
        <v>35</v>
      </c>
      <c r="R91" s="137">
        <v>2.9</v>
      </c>
      <c r="S91" s="137">
        <v>2.5</v>
      </c>
      <c r="T91" s="137">
        <v>2.1</v>
      </c>
      <c r="U91" s="85"/>
      <c r="V91" s="137"/>
      <c r="W91" s="85"/>
      <c r="X91" s="99"/>
      <c r="Y91" s="101"/>
      <c r="Z91" s="101"/>
    </row>
    <row r="92" spans="1:26" s="79" customFormat="1" x14ac:dyDescent="0.2">
      <c r="A92" s="88"/>
      <c r="B92" s="88" t="s">
        <v>135</v>
      </c>
      <c r="F92" s="80">
        <f>SUM(F24:F91)</f>
        <v>227.3</v>
      </c>
      <c r="G92" s="80">
        <f>SUM(G24:G91)</f>
        <v>256.2</v>
      </c>
      <c r="H92" s="80">
        <f>SUM(H24:H91)</f>
        <v>238.2</v>
      </c>
      <c r="I92" s="80"/>
      <c r="J92" s="80"/>
      <c r="K92" s="80"/>
      <c r="L92" s="80">
        <f>SUM(L24:L91)</f>
        <v>204</v>
      </c>
      <c r="M92" s="80">
        <f>SUM(M24:M91)</f>
        <v>231.6</v>
      </c>
      <c r="N92" s="80">
        <f>SUM(N24:N91)</f>
        <v>213.6</v>
      </c>
      <c r="O92" s="80"/>
      <c r="P92" s="80"/>
      <c r="Q92" s="80"/>
      <c r="R92" s="80">
        <f>SUM(R24:R91)</f>
        <v>23.9</v>
      </c>
      <c r="S92" s="80">
        <f>SUM(S24:S91)</f>
        <v>36.4</v>
      </c>
      <c r="T92" s="80">
        <f>SUM(T24:T91)</f>
        <v>29.4</v>
      </c>
      <c r="U92" s="80"/>
      <c r="V92" s="80"/>
      <c r="W92" s="80"/>
      <c r="X92" s="80">
        <f>SUM(X24:X91)</f>
        <v>178.7</v>
      </c>
      <c r="Y92" s="80">
        <f>SUM(Y24:Y91)</f>
        <v>202</v>
      </c>
      <c r="Z92" s="80">
        <f>SUM(Z24:Z91)</f>
        <v>187.6</v>
      </c>
    </row>
    <row r="93" spans="1:26" s="103" customFormat="1" x14ac:dyDescent="0.2">
      <c r="A93" s="102"/>
      <c r="B93" s="102"/>
    </row>
    <row r="94" spans="1:26" s="79" customFormat="1" ht="15" customHeight="1" x14ac:dyDescent="0.2">
      <c r="A94" s="88"/>
      <c r="B94" s="182" t="s">
        <v>348</v>
      </c>
      <c r="F94" s="80">
        <f>F92+R92</f>
        <v>251.2</v>
      </c>
      <c r="G94" s="80">
        <f t="shared" ref="G94:H94" si="51">G92+S92</f>
        <v>292.60000000000002</v>
      </c>
      <c r="H94" s="80">
        <f t="shared" si="51"/>
        <v>267.60000000000002</v>
      </c>
      <c r="I94" s="80"/>
    </row>
    <row r="95" spans="1:26" s="103" customFormat="1" hidden="1" x14ac:dyDescent="0.2">
      <c r="A95" s="102"/>
      <c r="B95" s="102"/>
      <c r="E95" s="87">
        <v>49.2</v>
      </c>
      <c r="F95" s="124">
        <f>SUM(F24:F38)</f>
        <v>23.3</v>
      </c>
      <c r="G95" s="124">
        <f>SUM(G24:G38)</f>
        <v>24.6</v>
      </c>
      <c r="H95" s="124">
        <f>SUM(H24:H38)</f>
        <v>24.6</v>
      </c>
      <c r="Y95" s="124"/>
      <c r="Z95" s="124"/>
    </row>
    <row r="96" spans="1:26" s="103" customFormat="1" hidden="1" x14ac:dyDescent="0.2">
      <c r="A96" s="102"/>
      <c r="B96" s="102"/>
      <c r="F96" s="124"/>
      <c r="G96" s="124"/>
      <c r="H96" s="124"/>
      <c r="J96" s="124"/>
      <c r="K96" s="254"/>
      <c r="L96" s="124"/>
      <c r="M96" s="124"/>
      <c r="N96" s="124"/>
      <c r="O96" s="83"/>
      <c r="Y96" s="124"/>
      <c r="Z96" s="124"/>
    </row>
    <row r="97" spans="1:26" s="103" customFormat="1" hidden="1" x14ac:dyDescent="0.2">
      <c r="A97" s="102"/>
      <c r="B97" s="102"/>
      <c r="E97" s="124">
        <f>D39</f>
        <v>48.8</v>
      </c>
      <c r="F97" s="124">
        <f>F39+F40+F41+F42+F43</f>
        <v>9.4</v>
      </c>
      <c r="G97" s="124">
        <f>G39+G40+G41+G42+G43</f>
        <v>8.3000000000000007</v>
      </c>
      <c r="H97" s="124">
        <f>H39+H40+H41+H42+H43</f>
        <v>9.1</v>
      </c>
      <c r="I97" s="80">
        <f>L97+L98+L99</f>
        <v>9.4</v>
      </c>
      <c r="J97" s="124">
        <f>J39</f>
        <v>49</v>
      </c>
      <c r="K97" s="254">
        <f>K39</f>
        <v>5</v>
      </c>
      <c r="L97" s="124">
        <f>L39</f>
        <v>4.4000000000000004</v>
      </c>
      <c r="M97" s="124">
        <f t="shared" ref="M97:N97" si="52">M39</f>
        <v>3.8</v>
      </c>
      <c r="N97" s="124">
        <f t="shared" si="52"/>
        <v>4.2</v>
      </c>
      <c r="O97" s="124"/>
      <c r="P97" s="124"/>
      <c r="Q97" s="124"/>
      <c r="U97" s="124">
        <v>49.2</v>
      </c>
      <c r="V97" s="124">
        <v>49.8</v>
      </c>
      <c r="W97" s="254">
        <v>100</v>
      </c>
      <c r="X97" s="124">
        <f>X26+X27+X28+X30+X32+X35+X38</f>
        <v>12.4</v>
      </c>
      <c r="Y97" s="124">
        <f>Y26+Y27+Y28+Y30+Y32+Y35+Y38</f>
        <v>13.5</v>
      </c>
      <c r="Z97" s="124">
        <f>Z26+Z27+Z28+Z30+Z32+Z35+Z38</f>
        <v>14.7</v>
      </c>
    </row>
    <row r="98" spans="1:26" s="103" customFormat="1" hidden="1" x14ac:dyDescent="0.2">
      <c r="A98" s="102"/>
      <c r="B98" s="102"/>
      <c r="E98" s="124">
        <f>E97</f>
        <v>48.8</v>
      </c>
      <c r="F98" s="124"/>
      <c r="G98" s="124"/>
      <c r="H98" s="124"/>
      <c r="J98" s="124">
        <f>J40</f>
        <v>49</v>
      </c>
      <c r="K98" s="254">
        <f>K40</f>
        <v>10</v>
      </c>
      <c r="L98" s="124">
        <f>L40+L41+L42+L43</f>
        <v>5</v>
      </c>
      <c r="M98" s="124">
        <f>M40+M41+M42+M43</f>
        <v>4.5</v>
      </c>
      <c r="N98" s="124">
        <f>N40+N41+N42+N43</f>
        <v>4.9000000000000004</v>
      </c>
      <c r="U98" s="124">
        <v>49.2</v>
      </c>
      <c r="V98" s="124">
        <v>49.8</v>
      </c>
      <c r="W98" s="254">
        <v>95</v>
      </c>
      <c r="X98" s="124">
        <f>X34+X29</f>
        <v>7.8</v>
      </c>
      <c r="Y98" s="124">
        <f>Y34+Y29</f>
        <v>5.8</v>
      </c>
      <c r="Z98" s="124">
        <f>Z34+Z29</f>
        <v>5.8</v>
      </c>
    </row>
    <row r="99" spans="1:26" s="103" customFormat="1" hidden="1" x14ac:dyDescent="0.2">
      <c r="A99" s="102"/>
      <c r="B99" s="102"/>
      <c r="E99" s="124"/>
      <c r="J99" s="124"/>
      <c r="L99" s="124"/>
      <c r="M99" s="124"/>
      <c r="N99" s="124"/>
      <c r="U99" s="87">
        <v>49.1</v>
      </c>
      <c r="V99" s="124">
        <v>49.8</v>
      </c>
      <c r="W99" s="254">
        <v>95</v>
      </c>
      <c r="X99" s="124">
        <f>X76+X77</f>
        <v>2.4</v>
      </c>
      <c r="Y99" s="124">
        <f>Y76+Y77</f>
        <v>2.6</v>
      </c>
      <c r="Z99" s="124">
        <f>Z76+Z77</f>
        <v>2.6</v>
      </c>
    </row>
    <row r="100" spans="1:26" s="103" customFormat="1" hidden="1" x14ac:dyDescent="0.2">
      <c r="A100" s="102"/>
      <c r="B100" s="102"/>
      <c r="E100" s="124">
        <v>48.7</v>
      </c>
      <c r="F100" s="124">
        <f>F44+F45</f>
        <v>14.1</v>
      </c>
      <c r="G100" s="124">
        <f>G44+G45</f>
        <v>12.3</v>
      </c>
      <c r="H100" s="124">
        <f>H44+H45</f>
        <v>13.5</v>
      </c>
      <c r="I100" s="80">
        <f>L100+L101</f>
        <v>14.1</v>
      </c>
      <c r="J100" s="124">
        <v>49</v>
      </c>
      <c r="K100" s="103">
        <v>15</v>
      </c>
      <c r="L100" s="124">
        <f>L44</f>
        <v>11.5</v>
      </c>
      <c r="M100" s="124">
        <f t="shared" ref="M100:N100" si="53">M44</f>
        <v>10.1</v>
      </c>
      <c r="N100" s="124">
        <f t="shared" si="53"/>
        <v>11.5</v>
      </c>
      <c r="O100" s="124"/>
      <c r="U100" s="87">
        <v>49.1</v>
      </c>
      <c r="V100" s="124">
        <v>49.8</v>
      </c>
      <c r="W100" s="254">
        <v>90</v>
      </c>
      <c r="X100" s="124">
        <f>X78+X84+X86</f>
        <v>2.4</v>
      </c>
      <c r="Y100" s="124">
        <f>Y78+Y84+Y86</f>
        <v>2.7</v>
      </c>
      <c r="Z100" s="124">
        <f>Z78+Z84+Z86</f>
        <v>2.5</v>
      </c>
    </row>
    <row r="101" spans="1:26" s="103" customFormat="1" hidden="1" x14ac:dyDescent="0.2">
      <c r="A101" s="102"/>
      <c r="B101" s="102"/>
      <c r="E101" s="124">
        <f>E100</f>
        <v>48.7</v>
      </c>
      <c r="J101" s="124">
        <v>49</v>
      </c>
      <c r="K101" s="254">
        <v>20</v>
      </c>
      <c r="L101" s="124">
        <f>L45</f>
        <v>2.6</v>
      </c>
      <c r="M101" s="124">
        <f t="shared" ref="M101:N101" si="54">M45</f>
        <v>2.2000000000000002</v>
      </c>
      <c r="N101" s="124">
        <f t="shared" si="54"/>
        <v>2</v>
      </c>
      <c r="U101" s="87">
        <v>49.1</v>
      </c>
      <c r="V101" s="103">
        <v>49.8</v>
      </c>
      <c r="W101" s="103">
        <v>85</v>
      </c>
      <c r="X101" s="124">
        <f>X88</f>
        <v>1.2</v>
      </c>
      <c r="Y101" s="124">
        <f t="shared" ref="Y101:Z101" si="55">Y88</f>
        <v>1.3</v>
      </c>
      <c r="Z101" s="124">
        <f t="shared" si="55"/>
        <v>1.4</v>
      </c>
    </row>
    <row r="102" spans="1:26" s="103" customFormat="1" hidden="1" x14ac:dyDescent="0.2">
      <c r="A102" s="102"/>
      <c r="B102" s="102"/>
      <c r="E102" s="124">
        <v>48.6</v>
      </c>
      <c r="F102" s="124">
        <f>F46</f>
        <v>7.8</v>
      </c>
      <c r="G102" s="124">
        <f t="shared" ref="G102:H102" si="56">G46</f>
        <v>7.9</v>
      </c>
      <c r="H102" s="124">
        <f t="shared" si="56"/>
        <v>7.9</v>
      </c>
      <c r="J102" s="124">
        <v>48.9</v>
      </c>
      <c r="K102" s="254">
        <v>20</v>
      </c>
      <c r="L102" s="124">
        <f>L46</f>
        <v>7.8</v>
      </c>
      <c r="M102" s="124">
        <f t="shared" ref="M102:N102" si="57">M46</f>
        <v>7.9</v>
      </c>
      <c r="N102" s="124">
        <f t="shared" si="57"/>
        <v>7.9</v>
      </c>
      <c r="U102" s="103">
        <v>48.8</v>
      </c>
      <c r="V102" s="124">
        <v>49.8</v>
      </c>
      <c r="W102" s="103">
        <v>85</v>
      </c>
      <c r="X102" s="124">
        <f>X43</f>
        <v>1.2</v>
      </c>
      <c r="Y102" s="124">
        <f t="shared" ref="Y102:Z102" si="58">Y43</f>
        <v>1.5</v>
      </c>
      <c r="Z102" s="124">
        <f t="shared" si="58"/>
        <v>1.5</v>
      </c>
    </row>
    <row r="103" spans="1:26" s="103" customFormat="1" hidden="1" x14ac:dyDescent="0.2">
      <c r="A103" s="102"/>
      <c r="B103" s="102"/>
      <c r="E103" s="124">
        <v>48.5</v>
      </c>
      <c r="F103" s="124">
        <f>F47+F48+F49</f>
        <v>14.4</v>
      </c>
      <c r="G103" s="124">
        <f>G47+G48+G49</f>
        <v>14.1</v>
      </c>
      <c r="H103" s="124">
        <f>H47+H48+H49</f>
        <v>14.1</v>
      </c>
      <c r="J103" s="124">
        <v>48.9</v>
      </c>
      <c r="K103" s="254">
        <v>20</v>
      </c>
      <c r="L103" s="124">
        <f>L47+L48+L49</f>
        <v>14.4</v>
      </c>
      <c r="M103" s="124">
        <f>M47+M48+M49</f>
        <v>14.1</v>
      </c>
      <c r="N103" s="124">
        <f>N47+N48+N49</f>
        <v>14.1</v>
      </c>
      <c r="U103" s="124">
        <v>48.7</v>
      </c>
      <c r="V103" s="124">
        <v>49.8</v>
      </c>
      <c r="W103" s="103">
        <v>80</v>
      </c>
      <c r="X103" s="124">
        <f>X45</f>
        <v>2.6</v>
      </c>
      <c r="Y103" s="124">
        <f t="shared" ref="Y103:Z103" si="59">Y45</f>
        <v>2.2000000000000002</v>
      </c>
      <c r="Z103" s="124">
        <f t="shared" si="59"/>
        <v>2</v>
      </c>
    </row>
    <row r="104" spans="1:26" s="103" customFormat="1" hidden="1" x14ac:dyDescent="0.2">
      <c r="A104" s="102"/>
      <c r="B104" s="102"/>
      <c r="E104" s="124">
        <v>48.4</v>
      </c>
      <c r="F104" s="124">
        <f>F50</f>
        <v>6.4</v>
      </c>
      <c r="G104" s="124">
        <f t="shared" ref="G104:H104" si="60">G50</f>
        <v>6.5</v>
      </c>
      <c r="H104" s="124">
        <f t="shared" si="60"/>
        <v>6.4</v>
      </c>
      <c r="I104" s="80"/>
      <c r="J104" s="124">
        <v>48.9</v>
      </c>
      <c r="K104" s="254">
        <v>25</v>
      </c>
      <c r="L104" s="124">
        <f>L50</f>
        <v>6.4</v>
      </c>
      <c r="M104" s="124">
        <f t="shared" ref="M104:N104" si="61">M50</f>
        <v>6.5</v>
      </c>
      <c r="N104" s="124">
        <f t="shared" si="61"/>
        <v>6.4</v>
      </c>
      <c r="O104" s="124"/>
      <c r="P104" s="124"/>
      <c r="Q104" s="124"/>
      <c r="U104" s="124">
        <v>48.7</v>
      </c>
      <c r="V104" s="103">
        <v>49.8</v>
      </c>
      <c r="W104" s="103">
        <v>75</v>
      </c>
      <c r="X104" s="124">
        <f>X44</f>
        <v>11.5</v>
      </c>
      <c r="Y104" s="124">
        <f t="shared" ref="Y104:Z104" si="62">Y44</f>
        <v>10.1</v>
      </c>
      <c r="Z104" s="124">
        <f t="shared" si="62"/>
        <v>11.5</v>
      </c>
    </row>
    <row r="105" spans="1:26" s="103" customFormat="1" hidden="1" x14ac:dyDescent="0.2">
      <c r="A105" s="102"/>
      <c r="B105" s="102"/>
      <c r="E105" s="124">
        <v>48.3</v>
      </c>
      <c r="F105" s="124">
        <f>F51+F52+F53+F54</f>
        <v>14.6</v>
      </c>
      <c r="G105" s="124">
        <f>G51+G52+G53+G54</f>
        <v>14.8</v>
      </c>
      <c r="H105" s="124">
        <f>H51+H52+H53+H54</f>
        <v>14.1</v>
      </c>
      <c r="J105" s="124">
        <v>48.9</v>
      </c>
      <c r="K105" s="254">
        <v>25</v>
      </c>
      <c r="L105" s="124">
        <f>L51+L52</f>
        <v>10.4</v>
      </c>
      <c r="M105" s="124">
        <f>M51+M52</f>
        <v>10.7</v>
      </c>
      <c r="N105" s="124">
        <f>N51+N52</f>
        <v>10.6</v>
      </c>
      <c r="U105" s="103">
        <v>48.6</v>
      </c>
      <c r="V105" s="103">
        <v>49.8</v>
      </c>
      <c r="W105" s="254">
        <v>70</v>
      </c>
      <c r="X105" s="124">
        <f>X46</f>
        <v>7.8</v>
      </c>
      <c r="Y105" s="124">
        <f t="shared" ref="Y105:Z105" si="63">Y46</f>
        <v>7.9</v>
      </c>
      <c r="Z105" s="124">
        <f t="shared" si="63"/>
        <v>7.9</v>
      </c>
    </row>
    <row r="106" spans="1:26" s="103" customFormat="1" hidden="1" x14ac:dyDescent="0.2">
      <c r="A106" s="102"/>
      <c r="B106" s="102"/>
      <c r="E106" s="124">
        <v>48.3</v>
      </c>
      <c r="J106" s="103">
        <v>48.9</v>
      </c>
      <c r="K106" s="103">
        <v>30</v>
      </c>
      <c r="L106" s="124">
        <f>L53+L54</f>
        <v>4.2</v>
      </c>
      <c r="M106" s="124">
        <f>M53+M54</f>
        <v>4.0999999999999996</v>
      </c>
      <c r="N106" s="124">
        <f>N53+N54</f>
        <v>3.5</v>
      </c>
      <c r="U106" s="124">
        <v>48.5</v>
      </c>
      <c r="V106" s="124">
        <v>49.8</v>
      </c>
      <c r="W106" s="254">
        <v>60</v>
      </c>
      <c r="X106" s="124">
        <f>X48</f>
        <v>4.9000000000000004</v>
      </c>
      <c r="Y106" s="124">
        <f t="shared" ref="Y106:Z106" si="64">Y48</f>
        <v>4.5999999999999996</v>
      </c>
      <c r="Z106" s="124">
        <f t="shared" si="64"/>
        <v>4.5999999999999996</v>
      </c>
    </row>
    <row r="107" spans="1:26" s="103" customFormat="1" hidden="1" x14ac:dyDescent="0.2">
      <c r="A107" s="102"/>
      <c r="B107" s="102"/>
      <c r="E107" s="124">
        <v>48.2</v>
      </c>
      <c r="F107" s="124">
        <f>F55+F56+F57+F58+F59</f>
        <v>24.2</v>
      </c>
      <c r="G107" s="124">
        <f>G55+G56+G57+G58+G59</f>
        <v>33.700000000000003</v>
      </c>
      <c r="H107" s="124">
        <f>H55+H56+H57+H58+H59</f>
        <v>27.2</v>
      </c>
      <c r="J107" s="103">
        <v>48.9</v>
      </c>
      <c r="K107" s="254">
        <v>30</v>
      </c>
      <c r="L107" s="124">
        <f>L55+L56+L57+L59</f>
        <v>23.7</v>
      </c>
      <c r="M107" s="124">
        <f>M55+M56+M57+M59</f>
        <v>32.700000000000003</v>
      </c>
      <c r="N107" s="124">
        <f>N55+N56+N57+N59</f>
        <v>26.3</v>
      </c>
      <c r="U107" s="124">
        <v>48.4</v>
      </c>
      <c r="V107" s="124">
        <v>49.8</v>
      </c>
      <c r="W107" s="103">
        <v>55</v>
      </c>
      <c r="X107" s="124">
        <f>X50</f>
        <v>6.4</v>
      </c>
      <c r="Y107" s="124">
        <f t="shared" ref="Y107:Z107" si="65">Y50</f>
        <v>6.5</v>
      </c>
      <c r="Z107" s="124">
        <f t="shared" si="65"/>
        <v>6.4</v>
      </c>
    </row>
    <row r="108" spans="1:26" s="103" customFormat="1" hidden="1" x14ac:dyDescent="0.2">
      <c r="A108" s="102"/>
      <c r="B108" s="102"/>
      <c r="E108" s="124">
        <v>48.2</v>
      </c>
      <c r="J108" s="103">
        <v>48.9</v>
      </c>
      <c r="K108" s="103">
        <v>32</v>
      </c>
      <c r="L108" s="124">
        <f>L58</f>
        <v>0.5</v>
      </c>
      <c r="M108" s="124">
        <f t="shared" ref="M108:N108" si="66">M58</f>
        <v>1</v>
      </c>
      <c r="N108" s="124">
        <f t="shared" si="66"/>
        <v>0.9</v>
      </c>
      <c r="O108" s="124"/>
      <c r="P108" s="124"/>
      <c r="Q108" s="124"/>
      <c r="U108" s="124">
        <v>48.3</v>
      </c>
      <c r="V108" s="124">
        <v>49.8</v>
      </c>
      <c r="W108" s="103">
        <v>40</v>
      </c>
      <c r="X108" s="124">
        <f>X51</f>
        <v>5.4</v>
      </c>
      <c r="Y108" s="124">
        <f t="shared" ref="Y108:Z108" si="67">Y51</f>
        <v>5.9</v>
      </c>
      <c r="Z108" s="124">
        <f t="shared" si="67"/>
        <v>5.9</v>
      </c>
    </row>
    <row r="109" spans="1:26" s="103" customFormat="1" hidden="1" x14ac:dyDescent="0.2">
      <c r="A109" s="102"/>
      <c r="B109" s="102"/>
      <c r="E109" s="124">
        <v>48.1</v>
      </c>
      <c r="F109" s="124">
        <f>F60+F61+F62+F63</f>
        <v>35.799999999999997</v>
      </c>
      <c r="G109" s="124">
        <f>G60+G61+G62+G63</f>
        <v>46.8</v>
      </c>
      <c r="H109" s="124">
        <f>H60+H61+H62+H63</f>
        <v>41.3</v>
      </c>
      <c r="I109" s="80">
        <f>L109+L110</f>
        <v>39</v>
      </c>
      <c r="J109" s="103">
        <v>48.9</v>
      </c>
      <c r="K109" s="254">
        <v>32</v>
      </c>
      <c r="L109" s="124">
        <f>L60+L61+L62+L63</f>
        <v>35.799999999999997</v>
      </c>
      <c r="M109" s="124">
        <f>M60+M61+M62+M63</f>
        <v>46.8</v>
      </c>
      <c r="N109" s="124">
        <f>N60+N61+N62+N63</f>
        <v>41.3</v>
      </c>
      <c r="U109" s="124">
        <v>48.3</v>
      </c>
      <c r="V109" s="124">
        <v>49.8</v>
      </c>
      <c r="W109" s="103">
        <v>45</v>
      </c>
      <c r="X109" s="124">
        <f>X53+X54</f>
        <v>4.2</v>
      </c>
      <c r="Y109" s="124">
        <f>Y53+Y54</f>
        <v>4.0999999999999996</v>
      </c>
      <c r="Z109" s="124">
        <f>Z53+Z54</f>
        <v>3.5</v>
      </c>
    </row>
    <row r="110" spans="1:26" s="103" customFormat="1" hidden="1" x14ac:dyDescent="0.2">
      <c r="A110" s="102"/>
      <c r="B110" s="102"/>
      <c r="E110" s="124">
        <v>48</v>
      </c>
      <c r="F110" s="124">
        <f>F64+F65</f>
        <v>3.2</v>
      </c>
      <c r="G110" s="124">
        <f>G64+G65</f>
        <v>6.1</v>
      </c>
      <c r="H110" s="124">
        <f>H64+H65</f>
        <v>3.1</v>
      </c>
      <c r="J110" s="103">
        <v>48.9</v>
      </c>
      <c r="K110" s="254">
        <v>32</v>
      </c>
      <c r="L110" s="124">
        <f>L65</f>
        <v>3.2</v>
      </c>
      <c r="M110" s="124">
        <f t="shared" ref="M110:N110" si="68">M65</f>
        <v>6.1</v>
      </c>
      <c r="N110" s="124">
        <f t="shared" si="68"/>
        <v>3.1</v>
      </c>
      <c r="U110" s="124">
        <v>48.2</v>
      </c>
      <c r="V110" s="103">
        <v>49.8</v>
      </c>
      <c r="W110" s="103">
        <v>40</v>
      </c>
      <c r="X110" s="124">
        <f>X56</f>
        <v>10.4</v>
      </c>
      <c r="Y110" s="124">
        <f t="shared" ref="Y110:Z110" si="69">Y56</f>
        <v>15.5</v>
      </c>
      <c r="Z110" s="124">
        <f t="shared" si="69"/>
        <v>12.2</v>
      </c>
    </row>
    <row r="111" spans="1:26" s="103" customFormat="1" hidden="1" x14ac:dyDescent="0.2">
      <c r="A111" s="102"/>
      <c r="B111" s="102"/>
      <c r="E111" s="124">
        <v>48</v>
      </c>
      <c r="J111" s="103">
        <v>48.9</v>
      </c>
      <c r="K111" s="103">
        <v>35</v>
      </c>
      <c r="L111" s="124">
        <f>L64</f>
        <v>0</v>
      </c>
      <c r="M111" s="124">
        <f t="shared" ref="M111:N111" si="70">M64</f>
        <v>0</v>
      </c>
      <c r="N111" s="124">
        <f t="shared" si="70"/>
        <v>0</v>
      </c>
      <c r="U111" s="124">
        <v>48.2</v>
      </c>
      <c r="V111" s="103">
        <v>49.8</v>
      </c>
      <c r="W111" s="254">
        <v>35</v>
      </c>
      <c r="X111" s="124">
        <f>X55</f>
        <v>2.9</v>
      </c>
      <c r="Y111" s="124">
        <f t="shared" ref="Y111:Z111" si="71">Y55</f>
        <v>3</v>
      </c>
      <c r="Z111" s="124">
        <f t="shared" si="71"/>
        <v>2.4</v>
      </c>
    </row>
    <row r="112" spans="1:26" s="103" customFormat="1" hidden="1" x14ac:dyDescent="0.2">
      <c r="A112" s="102"/>
      <c r="B112" s="102"/>
      <c r="E112" s="124">
        <v>47.9</v>
      </c>
      <c r="F112" s="124">
        <f>F66+F67</f>
        <v>15.9</v>
      </c>
      <c r="G112" s="124">
        <f>G66+G67</f>
        <v>13.6</v>
      </c>
      <c r="H112" s="124">
        <f>H66+H67</f>
        <v>13</v>
      </c>
      <c r="J112" s="124">
        <v>48.8</v>
      </c>
      <c r="K112" s="254">
        <v>35</v>
      </c>
      <c r="L112" s="124">
        <f>L66+L67</f>
        <v>15.9</v>
      </c>
      <c r="M112" s="124">
        <f>M66+M67</f>
        <v>13.6</v>
      </c>
      <c r="N112" s="124">
        <f>N66+N67</f>
        <v>13</v>
      </c>
      <c r="O112" s="124"/>
      <c r="U112" s="124">
        <v>48.1</v>
      </c>
      <c r="V112" s="103">
        <v>49.8</v>
      </c>
      <c r="W112" s="103">
        <v>35</v>
      </c>
      <c r="X112" s="124">
        <f>X60</f>
        <v>6.1</v>
      </c>
      <c r="Y112" s="124">
        <f t="shared" ref="Y112:Z112" si="72">Y60</f>
        <v>12.3</v>
      </c>
      <c r="Z112" s="124">
        <f t="shared" si="72"/>
        <v>9.1999999999999993</v>
      </c>
    </row>
    <row r="113" spans="1:26" s="103" customFormat="1" hidden="1" x14ac:dyDescent="0.2">
      <c r="A113" s="102"/>
      <c r="B113" s="102"/>
      <c r="E113" s="124">
        <v>47.8</v>
      </c>
      <c r="F113" s="124">
        <f>F68</f>
        <v>3.4</v>
      </c>
      <c r="G113" s="124">
        <f t="shared" ref="G113:H113" si="73">G68</f>
        <v>3.8</v>
      </c>
      <c r="H113" s="124">
        <f t="shared" si="73"/>
        <v>3.7</v>
      </c>
      <c r="J113" s="124">
        <v>48.8</v>
      </c>
      <c r="K113" s="254">
        <v>35</v>
      </c>
      <c r="L113" s="124">
        <f>L68</f>
        <v>3.4</v>
      </c>
      <c r="M113" s="124">
        <f t="shared" ref="M113:N113" si="74">M68</f>
        <v>3.8</v>
      </c>
      <c r="N113" s="124">
        <f t="shared" si="74"/>
        <v>3.7</v>
      </c>
      <c r="U113" s="124">
        <v>48.1</v>
      </c>
      <c r="V113" s="103">
        <v>49.8</v>
      </c>
      <c r="W113" s="254">
        <v>30</v>
      </c>
      <c r="X113" s="124">
        <f>X61</f>
        <v>18.600000000000001</v>
      </c>
      <c r="Y113" s="124">
        <f t="shared" ref="Y113:Z113" si="75">Y61</f>
        <v>22</v>
      </c>
      <c r="Z113" s="124">
        <f t="shared" si="75"/>
        <v>16.3</v>
      </c>
    </row>
    <row r="114" spans="1:26" s="103" customFormat="1" hidden="1" x14ac:dyDescent="0.2">
      <c r="A114" s="102"/>
      <c r="B114" s="102"/>
      <c r="E114" s="124">
        <v>47.5</v>
      </c>
      <c r="F114" s="124">
        <f>F69+F70</f>
        <v>11.6</v>
      </c>
      <c r="G114" s="124">
        <f>G69+G70</f>
        <v>15.3</v>
      </c>
      <c r="H114" s="124">
        <f>H69+H70</f>
        <v>13.6</v>
      </c>
      <c r="J114" s="124">
        <v>48.8</v>
      </c>
      <c r="K114" s="103">
        <v>45</v>
      </c>
      <c r="L114" s="124">
        <f>L69</f>
        <v>6.1</v>
      </c>
      <c r="M114" s="124">
        <f t="shared" ref="M114:N114" si="76">M69</f>
        <v>8.5</v>
      </c>
      <c r="N114" s="124">
        <f t="shared" si="76"/>
        <v>7.1</v>
      </c>
      <c r="U114" s="124">
        <v>48.1</v>
      </c>
      <c r="V114" s="103">
        <v>49.8</v>
      </c>
      <c r="W114" s="103">
        <v>25</v>
      </c>
      <c r="X114" s="124">
        <f>X62+X63</f>
        <v>10.1</v>
      </c>
      <c r="Y114" s="124">
        <f>Y62+Y63</f>
        <v>11.4</v>
      </c>
      <c r="Z114" s="124">
        <f>Z62+Z63</f>
        <v>15</v>
      </c>
    </row>
    <row r="115" spans="1:26" s="103" customFormat="1" hidden="1" x14ac:dyDescent="0.2">
      <c r="A115" s="102"/>
      <c r="B115" s="102"/>
      <c r="E115" s="124">
        <v>47.5</v>
      </c>
      <c r="J115" s="124">
        <v>48.8</v>
      </c>
      <c r="K115" s="103">
        <v>48</v>
      </c>
      <c r="L115" s="124">
        <f>L70</f>
        <v>5.5</v>
      </c>
      <c r="M115" s="124">
        <f t="shared" ref="M115:N115" si="77">M70</f>
        <v>6.8</v>
      </c>
      <c r="N115" s="124">
        <f t="shared" si="77"/>
        <v>6.5</v>
      </c>
      <c r="U115" s="124">
        <v>48</v>
      </c>
      <c r="V115" s="103">
        <v>49.8</v>
      </c>
      <c r="W115" s="254">
        <v>15</v>
      </c>
      <c r="X115" s="124">
        <f>X65</f>
        <v>3.2</v>
      </c>
      <c r="Y115" s="124">
        <f t="shared" ref="Y115:Z115" si="78">Y65</f>
        <v>6.1</v>
      </c>
      <c r="Z115" s="124">
        <f t="shared" si="78"/>
        <v>3.1</v>
      </c>
    </row>
    <row r="116" spans="1:26" s="103" customFormat="1" hidden="1" x14ac:dyDescent="0.2">
      <c r="A116" s="102"/>
      <c r="B116" s="102"/>
      <c r="D116" s="124"/>
      <c r="E116" s="103">
        <v>47.3</v>
      </c>
      <c r="F116" s="124">
        <f>F71</f>
        <v>7.9</v>
      </c>
      <c r="G116" s="124">
        <f t="shared" ref="G116:H116" si="79">G71</f>
        <v>10.8</v>
      </c>
      <c r="H116" s="124">
        <f t="shared" si="79"/>
        <v>9.5</v>
      </c>
      <c r="J116" s="124">
        <f>J74</f>
        <v>48.7</v>
      </c>
      <c r="K116" s="254">
        <v>50</v>
      </c>
      <c r="L116" s="124">
        <f>L71</f>
        <v>7.9</v>
      </c>
      <c r="M116" s="124">
        <f t="shared" ref="M116:N116" si="80">M71</f>
        <v>10.8</v>
      </c>
      <c r="N116" s="124">
        <f t="shared" si="80"/>
        <v>9.5</v>
      </c>
      <c r="P116" s="106"/>
      <c r="U116" s="124">
        <v>47.9</v>
      </c>
      <c r="V116" s="103">
        <v>49.8</v>
      </c>
      <c r="W116" s="254">
        <v>15</v>
      </c>
      <c r="X116" s="124">
        <f>X66+X67</f>
        <v>15.9</v>
      </c>
      <c r="Y116" s="124">
        <f>Y66+Y67</f>
        <v>13.6</v>
      </c>
      <c r="Z116" s="124">
        <f>Z66+Z67</f>
        <v>13</v>
      </c>
    </row>
    <row r="117" spans="1:26" s="103" customFormat="1" hidden="1" x14ac:dyDescent="0.2">
      <c r="A117" s="102"/>
      <c r="B117" s="102"/>
      <c r="D117" s="79"/>
      <c r="E117" s="124">
        <v>46.8</v>
      </c>
      <c r="F117" s="124">
        <f>F72</f>
        <v>11.6</v>
      </c>
      <c r="G117" s="124">
        <f t="shared" ref="G117:H117" si="81">G72</f>
        <v>12.9</v>
      </c>
      <c r="H117" s="124">
        <f t="shared" si="81"/>
        <v>12.6</v>
      </c>
      <c r="J117" s="124">
        <v>48.7</v>
      </c>
      <c r="K117" s="103">
        <v>55</v>
      </c>
      <c r="L117" s="124">
        <f>L72</f>
        <v>11.6</v>
      </c>
      <c r="M117" s="124">
        <f t="shared" ref="M117:N117" si="82">M72</f>
        <v>12.9</v>
      </c>
      <c r="N117" s="124">
        <f t="shared" si="82"/>
        <v>12.6</v>
      </c>
      <c r="U117" s="124">
        <v>47.8</v>
      </c>
      <c r="V117" s="124">
        <v>49.7</v>
      </c>
      <c r="W117" s="103">
        <v>40</v>
      </c>
      <c r="X117" s="124">
        <f>X68</f>
        <v>3.4</v>
      </c>
      <c r="Y117" s="124">
        <f t="shared" ref="Y117:Z117" si="83">Y68</f>
        <v>3.8</v>
      </c>
      <c r="Z117" s="124">
        <f t="shared" si="83"/>
        <v>3.7</v>
      </c>
    </row>
    <row r="118" spans="1:26" s="106" customFormat="1" hidden="1" x14ac:dyDescent="0.2">
      <c r="A118" s="105"/>
      <c r="B118" s="105"/>
      <c r="E118" s="124">
        <v>46.7</v>
      </c>
      <c r="F118" s="124">
        <f>F73+F74+F75</f>
        <v>23.7</v>
      </c>
      <c r="G118" s="124">
        <f>G73+G74+G75</f>
        <v>24.7</v>
      </c>
      <c r="H118" s="124">
        <f>H73+H74+H75</f>
        <v>24.5</v>
      </c>
      <c r="I118" s="103"/>
      <c r="J118" s="124">
        <v>48.7</v>
      </c>
      <c r="K118" s="103">
        <v>60</v>
      </c>
      <c r="L118" s="124">
        <f>L74</f>
        <v>7.1</v>
      </c>
      <c r="M118" s="124">
        <f t="shared" ref="M118:N118" si="84">M74</f>
        <v>7.8</v>
      </c>
      <c r="N118" s="124">
        <f t="shared" si="84"/>
        <v>7.6</v>
      </c>
      <c r="O118" s="103"/>
      <c r="U118" s="124">
        <v>47.5</v>
      </c>
      <c r="V118" s="124">
        <v>49.7</v>
      </c>
      <c r="W118" s="254">
        <v>40</v>
      </c>
      <c r="X118" s="124">
        <f>X69</f>
        <v>6.1</v>
      </c>
      <c r="Y118" s="124">
        <f t="shared" ref="Y118:Z118" si="85">Y69</f>
        <v>8.5</v>
      </c>
      <c r="Z118" s="124">
        <f t="shared" si="85"/>
        <v>7.1</v>
      </c>
    </row>
    <row r="119" spans="1:26" s="103" customFormat="1" hidden="1" x14ac:dyDescent="0.2">
      <c r="A119" s="102"/>
      <c r="B119" s="102"/>
      <c r="E119" s="124">
        <v>46.7</v>
      </c>
      <c r="J119" s="124">
        <v>48.7</v>
      </c>
      <c r="K119" s="103">
        <v>65</v>
      </c>
      <c r="L119" s="124">
        <f>L73+L75</f>
        <v>16.600000000000001</v>
      </c>
      <c r="M119" s="124">
        <f>M73+M75</f>
        <v>16.899999999999999</v>
      </c>
      <c r="N119" s="124">
        <f>N73+N75</f>
        <v>16.899999999999999</v>
      </c>
      <c r="O119" s="106"/>
      <c r="U119" s="124">
        <v>47.3</v>
      </c>
      <c r="V119" s="103">
        <v>49.7</v>
      </c>
      <c r="W119" s="103">
        <v>20</v>
      </c>
      <c r="X119" s="124">
        <f>X71</f>
        <v>7.9</v>
      </c>
      <c r="Y119" s="124">
        <f t="shared" ref="Y119:Z119" si="86">Y71</f>
        <v>10.8</v>
      </c>
      <c r="Z119" s="124">
        <f t="shared" si="86"/>
        <v>9.5</v>
      </c>
    </row>
    <row r="120" spans="1:26" s="103" customFormat="1" hidden="1" x14ac:dyDescent="0.2">
      <c r="A120" s="102"/>
      <c r="B120" s="102"/>
      <c r="E120" s="255" t="s">
        <v>2</v>
      </c>
      <c r="F120" s="80">
        <f>SUM(F97:F118)</f>
        <v>204</v>
      </c>
      <c r="G120" s="80">
        <f t="shared" ref="G120:H120" si="87">SUM(G97:G118)</f>
        <v>231.6</v>
      </c>
      <c r="H120" s="80">
        <f t="shared" si="87"/>
        <v>213.6</v>
      </c>
      <c r="L120" s="80">
        <f>SUM(L97:L119)</f>
        <v>204</v>
      </c>
      <c r="M120" s="80">
        <f t="shared" ref="M120:N120" si="88">SUM(M97:M119)</f>
        <v>231.6</v>
      </c>
      <c r="N120" s="80">
        <f t="shared" si="88"/>
        <v>213.6</v>
      </c>
      <c r="O120" s="106"/>
      <c r="U120" s="124">
        <v>46.8</v>
      </c>
      <c r="V120" s="124">
        <v>49.7</v>
      </c>
      <c r="W120" s="254">
        <v>15</v>
      </c>
      <c r="X120" s="124">
        <f>X72</f>
        <v>11.6</v>
      </c>
      <c r="Y120" s="124">
        <f t="shared" ref="Y120:Z120" si="89">Y72</f>
        <v>12.9</v>
      </c>
      <c r="Z120" s="124">
        <f t="shared" si="89"/>
        <v>12.6</v>
      </c>
    </row>
    <row r="121" spans="1:26" s="103" customFormat="1" hidden="1" x14ac:dyDescent="0.2">
      <c r="A121" s="102"/>
      <c r="B121" s="102"/>
      <c r="E121" s="255" t="s">
        <v>460</v>
      </c>
      <c r="F121" s="80">
        <f>SUM(F95:F118)</f>
        <v>227.3</v>
      </c>
      <c r="G121" s="80">
        <f t="shared" ref="G121:H121" si="90">SUM(G95:G118)</f>
        <v>256.2</v>
      </c>
      <c r="H121" s="80">
        <f t="shared" si="90"/>
        <v>238.2</v>
      </c>
      <c r="I121" s="106"/>
      <c r="J121" s="106"/>
      <c r="K121" s="106"/>
      <c r="L121" s="107">
        <f>L92-L120</f>
        <v>0</v>
      </c>
      <c r="M121" s="107">
        <f t="shared" ref="M121:N121" si="91">M92-M120</f>
        <v>0</v>
      </c>
      <c r="N121" s="107">
        <f t="shared" si="91"/>
        <v>0</v>
      </c>
      <c r="U121" s="124">
        <v>46.7</v>
      </c>
      <c r="V121" s="124">
        <v>49.7</v>
      </c>
      <c r="W121" s="254">
        <v>15</v>
      </c>
      <c r="X121" s="124">
        <f>X73</f>
        <v>3.5</v>
      </c>
      <c r="Y121" s="124">
        <f t="shared" ref="Y121:Z121" si="92">Y73</f>
        <v>3.7</v>
      </c>
      <c r="Z121" s="124">
        <f t="shared" si="92"/>
        <v>3.9</v>
      </c>
    </row>
    <row r="122" spans="1:26" s="103" customFormat="1" hidden="1" x14ac:dyDescent="0.2">
      <c r="A122" s="102"/>
      <c r="B122" s="102"/>
      <c r="F122" s="107">
        <f>F92-F121</f>
        <v>0</v>
      </c>
      <c r="G122" s="107">
        <f t="shared" ref="G122:H122" si="93">G92-G121</f>
        <v>0</v>
      </c>
      <c r="H122" s="107">
        <f t="shared" si="93"/>
        <v>0</v>
      </c>
      <c r="L122" s="124">
        <f>F121-F95</f>
        <v>204</v>
      </c>
      <c r="M122" s="124">
        <f t="shared" ref="M122:N122" si="94">G121-G95</f>
        <v>231.6</v>
      </c>
      <c r="N122" s="124">
        <f t="shared" si="94"/>
        <v>213.6</v>
      </c>
      <c r="U122" s="124">
        <v>46.7</v>
      </c>
      <c r="V122" s="124">
        <v>49.7</v>
      </c>
      <c r="W122" s="103">
        <v>10</v>
      </c>
      <c r="X122" s="124">
        <f>X74+X75</f>
        <v>8.8000000000000007</v>
      </c>
      <c r="Y122" s="124">
        <f>Y74+Y75</f>
        <v>9.6999999999999993</v>
      </c>
      <c r="Z122" s="124">
        <f>Z74+Z75</f>
        <v>9.3000000000000007</v>
      </c>
    </row>
    <row r="123" spans="1:26" s="103" customFormat="1" hidden="1" x14ac:dyDescent="0.2">
      <c r="A123" s="102"/>
      <c r="B123" s="102"/>
      <c r="U123" s="256"/>
      <c r="V123" s="106"/>
      <c r="W123" s="106"/>
      <c r="X123" s="80">
        <f>SUM(X97:X122)</f>
        <v>178.7</v>
      </c>
      <c r="Y123" s="80">
        <f t="shared" ref="Y123:Z123" si="95">SUM(Y97:Y122)</f>
        <v>202</v>
      </c>
      <c r="Z123" s="80">
        <f t="shared" si="95"/>
        <v>187.6</v>
      </c>
    </row>
    <row r="124" spans="1:26" s="103" customFormat="1" hidden="1" x14ac:dyDescent="0.2">
      <c r="A124" s="102"/>
      <c r="B124" s="102"/>
      <c r="G124" s="124"/>
      <c r="H124" s="124"/>
      <c r="U124" s="124"/>
      <c r="X124" s="107">
        <f>X92-X123</f>
        <v>0</v>
      </c>
      <c r="Y124" s="107">
        <f t="shared" ref="Y124:Z124" si="96">Y92-Y123</f>
        <v>0</v>
      </c>
      <c r="Z124" s="107">
        <f t="shared" si="96"/>
        <v>0</v>
      </c>
    </row>
    <row r="125" spans="1:26" s="103" customFormat="1" hidden="1" x14ac:dyDescent="0.2">
      <c r="A125" s="102"/>
      <c r="B125" s="102"/>
      <c r="D125" s="83" t="s">
        <v>53</v>
      </c>
      <c r="F125" s="124">
        <f>F26+F27+F62+F65+F63</f>
        <v>19.3</v>
      </c>
      <c r="G125" s="124">
        <f>G26+G27+G62+G65+G63</f>
        <v>28</v>
      </c>
      <c r="H125" s="124">
        <f>H26+H27+H62+H65+H63</f>
        <v>29.4</v>
      </c>
    </row>
    <row r="126" spans="1:26" s="103" customFormat="1" hidden="1" x14ac:dyDescent="0.2">
      <c r="A126" s="102"/>
      <c r="B126" s="102"/>
      <c r="D126" s="83"/>
      <c r="F126" s="124"/>
      <c r="G126" s="124"/>
      <c r="H126" s="124"/>
    </row>
    <row r="127" spans="1:26" s="103" customFormat="1" hidden="1" x14ac:dyDescent="0.2">
      <c r="A127" s="102"/>
      <c r="B127" s="102"/>
      <c r="D127" s="83"/>
      <c r="F127" s="124">
        <f>F125-F126</f>
        <v>19.3</v>
      </c>
      <c r="G127" s="124">
        <f t="shared" ref="G127:H127" si="97">G125-G126</f>
        <v>28</v>
      </c>
      <c r="H127" s="124">
        <f t="shared" si="97"/>
        <v>29.4</v>
      </c>
    </row>
    <row r="128" spans="1:26" s="103" customFormat="1" hidden="1" x14ac:dyDescent="0.2">
      <c r="A128" s="102"/>
      <c r="B128" s="102"/>
      <c r="D128" s="257" t="s">
        <v>277</v>
      </c>
      <c r="F128" s="124">
        <f>F64+F72+F60+F61+F68+F74</f>
        <v>46.8</v>
      </c>
      <c r="G128" s="124">
        <f>G64+G72+G60+G61+G68+G74</f>
        <v>58.8</v>
      </c>
      <c r="H128" s="124">
        <f>H64+H72+H60+H61+H68+H74</f>
        <v>49.4</v>
      </c>
    </row>
    <row r="129" spans="1:8" hidden="1" x14ac:dyDescent="0.2"/>
    <row r="131" spans="1:8" s="103" customFormat="1" hidden="1" x14ac:dyDescent="0.2">
      <c r="A131" s="102"/>
      <c r="B131" s="102"/>
      <c r="D131" s="257" t="s">
        <v>51</v>
      </c>
      <c r="F131" s="124">
        <f>F24+F56+F57</f>
        <v>18.2</v>
      </c>
      <c r="G131" s="124">
        <f>G24+G56+G57</f>
        <v>27</v>
      </c>
      <c r="H131" s="124">
        <f>H24+H56+H57</f>
        <v>20.8</v>
      </c>
    </row>
    <row r="132" spans="1:8" s="103" customFormat="1" hidden="1" x14ac:dyDescent="0.2">
      <c r="A132" s="102"/>
      <c r="B132" s="102"/>
      <c r="D132" s="257" t="s">
        <v>50</v>
      </c>
      <c r="F132" s="124">
        <f>F25+F71</f>
        <v>8.9</v>
      </c>
      <c r="G132" s="124">
        <f t="shared" ref="G132:H132" si="98">G25+G71</f>
        <v>12.1</v>
      </c>
      <c r="H132" s="124">
        <f t="shared" si="98"/>
        <v>10.5</v>
      </c>
    </row>
    <row r="133" spans="1:8" s="103" customFormat="1" x14ac:dyDescent="0.2">
      <c r="A133" s="102"/>
      <c r="B133" s="102"/>
    </row>
    <row r="134" spans="1:8" s="103" customFormat="1" x14ac:dyDescent="0.2">
      <c r="A134" s="102"/>
      <c r="B134" s="102"/>
    </row>
    <row r="135" spans="1:8" s="103" customFormat="1" x14ac:dyDescent="0.2">
      <c r="A135" s="102"/>
      <c r="B135" s="102"/>
    </row>
    <row r="136" spans="1:8" s="103" customFormat="1" x14ac:dyDescent="0.2">
      <c r="A136" s="102"/>
      <c r="B136" s="102"/>
    </row>
    <row r="137" spans="1:8" s="103" customFormat="1" x14ac:dyDescent="0.2">
      <c r="A137" s="102"/>
      <c r="B137" s="102"/>
    </row>
    <row r="138" spans="1:8" s="103" customFormat="1" x14ac:dyDescent="0.2">
      <c r="A138" s="102"/>
      <c r="B138" s="102"/>
    </row>
    <row r="139" spans="1:8" s="103" customFormat="1" x14ac:dyDescent="0.2">
      <c r="A139" s="102"/>
      <c r="B139" s="102"/>
    </row>
    <row r="140" spans="1:8" s="103" customFormat="1" x14ac:dyDescent="0.2">
      <c r="A140" s="102"/>
      <c r="B140" s="102"/>
    </row>
    <row r="141" spans="1:8" s="103" customFormat="1" x14ac:dyDescent="0.2">
      <c r="A141" s="102"/>
      <c r="B141" s="102"/>
    </row>
    <row r="142" spans="1:8" s="103" customFormat="1" x14ac:dyDescent="0.2">
      <c r="A142" s="102"/>
      <c r="B142" s="102"/>
    </row>
    <row r="143" spans="1:8" s="103" customFormat="1" x14ac:dyDescent="0.2">
      <c r="A143" s="102"/>
      <c r="B143" s="102"/>
    </row>
    <row r="144" spans="1:8" s="103" customFormat="1" x14ac:dyDescent="0.2">
      <c r="A144" s="102"/>
      <c r="B144" s="102"/>
    </row>
    <row r="145" spans="1:2" s="103" customFormat="1" x14ac:dyDescent="0.2">
      <c r="A145" s="102"/>
      <c r="B145" s="102"/>
    </row>
    <row r="146" spans="1:2" s="103" customFormat="1" x14ac:dyDescent="0.2">
      <c r="A146" s="102"/>
      <c r="B146" s="102"/>
    </row>
    <row r="147" spans="1:2" s="103" customFormat="1" x14ac:dyDescent="0.2">
      <c r="A147" s="102"/>
      <c r="B147" s="102"/>
    </row>
    <row r="148" spans="1:2" s="103" customFormat="1" x14ac:dyDescent="0.2">
      <c r="A148" s="102"/>
      <c r="B148" s="102"/>
    </row>
    <row r="149" spans="1:2" s="103" customFormat="1" x14ac:dyDescent="0.2">
      <c r="A149" s="102"/>
      <c r="B149" s="102"/>
    </row>
    <row r="150" spans="1:2" s="103" customFormat="1" x14ac:dyDescent="0.2">
      <c r="A150" s="102"/>
      <c r="B150" s="102"/>
    </row>
    <row r="151" spans="1:2" s="103" customFormat="1" x14ac:dyDescent="0.2">
      <c r="A151" s="102"/>
      <c r="B151" s="102"/>
    </row>
    <row r="152" spans="1:2" s="103" customFormat="1" x14ac:dyDescent="0.2">
      <c r="A152" s="102"/>
      <c r="B152" s="102"/>
    </row>
    <row r="153" spans="1:2" s="103" customFormat="1" x14ac:dyDescent="0.2">
      <c r="A153" s="102"/>
      <c r="B153" s="102"/>
    </row>
    <row r="154" spans="1:2" s="103" customFormat="1" x14ac:dyDescent="0.2">
      <c r="A154" s="102"/>
      <c r="B154" s="102"/>
    </row>
  </sheetData>
  <mergeCells count="19">
    <mergeCell ref="O20:T20"/>
    <mergeCell ref="F21:H21"/>
    <mergeCell ref="L21:N21"/>
    <mergeCell ref="D21:E21"/>
    <mergeCell ref="J21:K21"/>
    <mergeCell ref="P21:Q21"/>
    <mergeCell ref="V21:W21"/>
    <mergeCell ref="A23:X23"/>
    <mergeCell ref="A20:A22"/>
    <mergeCell ref="B20:B22"/>
    <mergeCell ref="C21:C22"/>
    <mergeCell ref="I21:I22"/>
    <mergeCell ref="O21:O22"/>
    <mergeCell ref="U21:U22"/>
    <mergeCell ref="R21:T21"/>
    <mergeCell ref="X21:Z21"/>
    <mergeCell ref="U20:Z20"/>
    <mergeCell ref="C20:H20"/>
    <mergeCell ref="I20:N20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4"/>
  <sheetViews>
    <sheetView zoomScaleNormal="100" zoomScaleSheetLayoutView="100" workbookViewId="0">
      <pane xSplit="2" ySplit="24" topLeftCell="E71" activePane="bottomRight" state="frozen"/>
      <selection pane="topRight" activeCell="C1" sqref="C1"/>
      <selection pane="bottomLeft" activeCell="A10" sqref="A10"/>
      <selection pane="bottomRight" activeCell="AF74" sqref="AF74"/>
    </sheetView>
  </sheetViews>
  <sheetFormatPr defaultRowHeight="12.75" x14ac:dyDescent="0.2"/>
  <cols>
    <col min="1" max="1" width="15.140625" style="132" customWidth="1"/>
    <col min="2" max="2" width="18.5703125" style="132" customWidth="1"/>
    <col min="3" max="3" width="5.7109375" style="234" customWidth="1"/>
    <col min="4" max="4" width="6" style="234" customWidth="1"/>
    <col min="5" max="5" width="6.42578125" style="234" customWidth="1"/>
    <col min="6" max="8" width="6.7109375" style="234" customWidth="1"/>
    <col min="9" max="9" width="5.28515625" style="234" customWidth="1"/>
    <col min="10" max="10" width="6.28515625" style="234" customWidth="1"/>
    <col min="11" max="11" width="6.140625" style="234" customWidth="1"/>
    <col min="12" max="14" width="6.7109375" style="234" customWidth="1"/>
    <col min="15" max="15" width="5" style="234" customWidth="1"/>
    <col min="16" max="16" width="5.5703125" style="234" customWidth="1"/>
    <col min="17" max="17" width="6.5703125" style="234" customWidth="1"/>
    <col min="18" max="20" width="6.7109375" style="234" customWidth="1"/>
    <col min="21" max="21" width="5.7109375" style="234" customWidth="1"/>
    <col min="22" max="22" width="6.140625" style="234" customWidth="1"/>
    <col min="23" max="23" width="7" style="234" customWidth="1"/>
    <col min="24" max="26" width="6.7109375" style="234" customWidth="1"/>
    <col min="27" max="33" width="9.140625" style="132" customWidth="1"/>
    <col min="34" max="16384" width="9.140625" style="132"/>
  </cols>
  <sheetData>
    <row r="1" spans="21:32" ht="12.75" customHeight="1" x14ac:dyDescent="0.2">
      <c r="U1" s="136" t="str">
        <f>'ВЭС, ВПМЭС'!U1</f>
        <v>Приложение №71</v>
      </c>
      <c r="AB1" s="87"/>
      <c r="AC1" s="234"/>
      <c r="AD1" s="224"/>
      <c r="AE1" s="224"/>
      <c r="AF1" s="224"/>
    </row>
    <row r="2" spans="21:32" ht="12.75" customHeight="1" x14ac:dyDescent="0.2">
      <c r="U2" s="136" t="str">
        <f>'ВЭС, ВПМЭС'!U2</f>
        <v>к приказу Минэнерго России</v>
      </c>
      <c r="AB2" s="87"/>
      <c r="AC2" s="234"/>
      <c r="AD2" s="224"/>
      <c r="AE2" s="224"/>
      <c r="AF2" s="224"/>
    </row>
    <row r="3" spans="21:32" ht="12" customHeight="1" x14ac:dyDescent="0.2">
      <c r="U3" s="136" t="str">
        <f>'ВЭС, ВПМЭС'!U3</f>
        <v>от 23 июля 2012 г. № 340</v>
      </c>
      <c r="AB3" s="87"/>
      <c r="AC3" s="234"/>
      <c r="AD3" s="224"/>
      <c r="AE3" s="224"/>
      <c r="AF3" s="224"/>
    </row>
    <row r="4" spans="21:32" ht="12" hidden="1" customHeight="1" x14ac:dyDescent="0.2">
      <c r="U4" s="136"/>
      <c r="AB4" s="87"/>
      <c r="AC4" s="234"/>
      <c r="AD4" s="224"/>
      <c r="AE4" s="224"/>
      <c r="AF4" s="224"/>
    </row>
    <row r="5" spans="21:32" ht="12" hidden="1" customHeight="1" x14ac:dyDescent="0.2">
      <c r="U5" s="136"/>
      <c r="AB5" s="87"/>
      <c r="AC5" s="234"/>
      <c r="AD5" s="224"/>
      <c r="AE5" s="224"/>
      <c r="AF5" s="224"/>
    </row>
    <row r="6" spans="21:32" ht="12" hidden="1" customHeight="1" x14ac:dyDescent="0.2">
      <c r="U6" s="136"/>
      <c r="AB6" s="87"/>
      <c r="AC6" s="234"/>
      <c r="AD6" s="224"/>
      <c r="AE6" s="224"/>
      <c r="AF6" s="224"/>
    </row>
    <row r="7" spans="21:32" ht="12" hidden="1" customHeight="1" x14ac:dyDescent="0.2">
      <c r="U7" s="136"/>
      <c r="AB7" s="87"/>
      <c r="AC7" s="234"/>
      <c r="AD7" s="224"/>
      <c r="AE7" s="224"/>
      <c r="AF7" s="224"/>
    </row>
    <row r="8" spans="21:32" ht="12" hidden="1" customHeight="1" x14ac:dyDescent="0.2">
      <c r="U8" s="136"/>
      <c r="AB8" s="87"/>
      <c r="AC8" s="234"/>
      <c r="AD8" s="224"/>
      <c r="AE8" s="224"/>
      <c r="AF8" s="224"/>
    </row>
    <row r="9" spans="21:32" ht="12" hidden="1" customHeight="1" x14ac:dyDescent="0.2">
      <c r="U9" s="136"/>
      <c r="AB9" s="87"/>
      <c r="AC9" s="234"/>
      <c r="AD9" s="224"/>
      <c r="AE9" s="224"/>
      <c r="AF9" s="224"/>
    </row>
    <row r="10" spans="21:32" ht="12" hidden="1" customHeight="1" x14ac:dyDescent="0.2">
      <c r="U10" s="136"/>
      <c r="AB10" s="87"/>
      <c r="AC10" s="234"/>
      <c r="AD10" s="224"/>
      <c r="AE10" s="224"/>
      <c r="AF10" s="224"/>
    </row>
    <row r="11" spans="21:32" ht="12" hidden="1" customHeight="1" x14ac:dyDescent="0.2">
      <c r="U11" s="136"/>
      <c r="AB11" s="87"/>
      <c r="AC11" s="234"/>
      <c r="AD11" s="224"/>
      <c r="AE11" s="224"/>
      <c r="AF11" s="224"/>
    </row>
    <row r="12" spans="21:32" ht="12" hidden="1" customHeight="1" x14ac:dyDescent="0.2">
      <c r="U12" s="136"/>
      <c r="AB12" s="87"/>
      <c r="AC12" s="234"/>
      <c r="AD12" s="224"/>
      <c r="AE12" s="224"/>
      <c r="AF12" s="224"/>
    </row>
    <row r="13" spans="21:32" ht="12" hidden="1" customHeight="1" x14ac:dyDescent="0.2">
      <c r="U13" s="136"/>
      <c r="AB13" s="87"/>
      <c r="AC13" s="234"/>
      <c r="AD13" s="224"/>
      <c r="AE13" s="224"/>
      <c r="AF13" s="224"/>
    </row>
    <row r="14" spans="21:32" ht="12" hidden="1" customHeight="1" x14ac:dyDescent="0.2">
      <c r="U14" s="136"/>
      <c r="AB14" s="87"/>
      <c r="AC14" s="234"/>
      <c r="AD14" s="224"/>
      <c r="AE14" s="224"/>
      <c r="AF14" s="224"/>
    </row>
    <row r="15" spans="21:32" ht="12" hidden="1" customHeight="1" x14ac:dyDescent="0.2">
      <c r="U15" s="136"/>
      <c r="AB15" s="87"/>
      <c r="AC15" s="234"/>
      <c r="AD15" s="224"/>
      <c r="AE15" s="224"/>
      <c r="AF15" s="224"/>
    </row>
    <row r="16" spans="21:32" ht="12" hidden="1" customHeight="1" x14ac:dyDescent="0.2">
      <c r="U16" s="136"/>
      <c r="AB16" s="87"/>
      <c r="AC16" s="234"/>
      <c r="AD16" s="224"/>
      <c r="AE16" s="224"/>
      <c r="AF16" s="224"/>
    </row>
    <row r="17" spans="1:33" ht="12" hidden="1" customHeight="1" x14ac:dyDescent="0.2">
      <c r="U17" s="136"/>
      <c r="AB17" s="87"/>
      <c r="AC17" s="234"/>
      <c r="AD17" s="224"/>
      <c r="AE17" s="224"/>
      <c r="AF17" s="224"/>
    </row>
    <row r="18" spans="1:33" ht="12" customHeight="1" x14ac:dyDescent="0.2">
      <c r="U18" s="136"/>
      <c r="AB18" s="87"/>
      <c r="AC18" s="234"/>
      <c r="AD18" s="224"/>
      <c r="AE18" s="224"/>
      <c r="AF18" s="224"/>
    </row>
    <row r="19" spans="1:33" ht="12" customHeight="1" x14ac:dyDescent="0.2">
      <c r="I19" s="234" t="str">
        <f>'ВЭС, ВПМЭС'!I18</f>
        <v>Настройка АЧР</v>
      </c>
      <c r="U19" s="136"/>
      <c r="AB19" s="87"/>
      <c r="AC19" s="234"/>
      <c r="AD19" s="224"/>
      <c r="AE19" s="224"/>
      <c r="AF19" s="224"/>
    </row>
    <row r="20" spans="1:33" x14ac:dyDescent="0.2">
      <c r="AB20" s="87"/>
      <c r="AC20" s="234"/>
      <c r="AD20" s="224"/>
      <c r="AE20" s="224"/>
      <c r="AF20" s="224"/>
    </row>
    <row r="21" spans="1:33" x14ac:dyDescent="0.2">
      <c r="A21" s="328" t="s">
        <v>0</v>
      </c>
      <c r="B21" s="328" t="s">
        <v>1</v>
      </c>
      <c r="C21" s="324" t="s">
        <v>2</v>
      </c>
      <c r="D21" s="325"/>
      <c r="E21" s="325"/>
      <c r="F21" s="325"/>
      <c r="G21" s="325"/>
      <c r="H21" s="326"/>
      <c r="I21" s="324" t="s">
        <v>3</v>
      </c>
      <c r="J21" s="325"/>
      <c r="K21" s="325"/>
      <c r="L21" s="325"/>
      <c r="M21" s="325"/>
      <c r="N21" s="326"/>
      <c r="O21" s="324" t="s">
        <v>4</v>
      </c>
      <c r="P21" s="325"/>
      <c r="Q21" s="325"/>
      <c r="R21" s="325"/>
      <c r="S21" s="325"/>
      <c r="T21" s="326"/>
      <c r="U21" s="274" t="s">
        <v>5</v>
      </c>
      <c r="V21" s="274"/>
      <c r="W21" s="274"/>
      <c r="X21" s="274"/>
      <c r="Y21" s="274"/>
      <c r="Z21" s="274"/>
      <c r="AA21" s="94"/>
      <c r="AB21" s="87"/>
      <c r="AC21" s="234"/>
      <c r="AD21" s="224"/>
      <c r="AE21" s="224"/>
      <c r="AF21" s="224"/>
      <c r="AG21" s="231"/>
    </row>
    <row r="22" spans="1:33" ht="34.5" customHeight="1" x14ac:dyDescent="0.2">
      <c r="A22" s="328"/>
      <c r="B22" s="328"/>
      <c r="C22" s="318" t="s">
        <v>349</v>
      </c>
      <c r="D22" s="314" t="str">
        <f>'ВЭС, ВПМЭС'!D21:E21</f>
        <v>уставки</v>
      </c>
      <c r="E22" s="315"/>
      <c r="F22" s="321" t="s">
        <v>9</v>
      </c>
      <c r="G22" s="322"/>
      <c r="H22" s="323"/>
      <c r="I22" s="318" t="s">
        <v>350</v>
      </c>
      <c r="J22" s="314" t="str">
        <f>D22</f>
        <v>уставки</v>
      </c>
      <c r="K22" s="315"/>
      <c r="L22" s="321" t="s">
        <v>9</v>
      </c>
      <c r="M22" s="322"/>
      <c r="N22" s="323"/>
      <c r="O22" s="318" t="s">
        <v>6</v>
      </c>
      <c r="P22" s="314" t="str">
        <f>J22</f>
        <v>уставки</v>
      </c>
      <c r="Q22" s="315"/>
      <c r="R22" s="321" t="s">
        <v>9</v>
      </c>
      <c r="S22" s="322"/>
      <c r="T22" s="323"/>
      <c r="U22" s="303" t="s">
        <v>351</v>
      </c>
      <c r="V22" s="314" t="str">
        <f>P22</f>
        <v>уставки</v>
      </c>
      <c r="W22" s="315"/>
      <c r="X22" s="303" t="s">
        <v>10</v>
      </c>
      <c r="Y22" s="303"/>
      <c r="Z22" s="303"/>
      <c r="AA22" s="127"/>
      <c r="AB22" s="77"/>
      <c r="AC22" s="77"/>
      <c r="AD22" s="77"/>
      <c r="AE22" s="230"/>
      <c r="AF22" s="230"/>
      <c r="AG22" s="230"/>
    </row>
    <row r="23" spans="1:33" ht="33.75" customHeight="1" x14ac:dyDescent="0.2">
      <c r="A23" s="328"/>
      <c r="B23" s="328"/>
      <c r="C23" s="320"/>
      <c r="D23" s="253" t="s">
        <v>7</v>
      </c>
      <c r="E23" s="253" t="s">
        <v>8</v>
      </c>
      <c r="F23" s="232" t="str">
        <f>Свод!B5</f>
        <v>04-00</v>
      </c>
      <c r="G23" s="232" t="str">
        <f>Свод!C5</f>
        <v>10-00</v>
      </c>
      <c r="H23" s="232" t="str">
        <f>Свод!D5</f>
        <v>22-00</v>
      </c>
      <c r="I23" s="320"/>
      <c r="J23" s="253" t="s">
        <v>7</v>
      </c>
      <c r="K23" s="253" t="s">
        <v>8</v>
      </c>
      <c r="L23" s="232" t="str">
        <f>F23</f>
        <v>04-00</v>
      </c>
      <c r="M23" s="232" t="str">
        <f t="shared" ref="M23:N23" si="0">G23</f>
        <v>10-00</v>
      </c>
      <c r="N23" s="232" t="str">
        <f t="shared" si="0"/>
        <v>22-00</v>
      </c>
      <c r="O23" s="320"/>
      <c r="P23" s="253" t="s">
        <v>7</v>
      </c>
      <c r="Q23" s="253" t="s">
        <v>8</v>
      </c>
      <c r="R23" s="232" t="str">
        <f>L23</f>
        <v>04-00</v>
      </c>
      <c r="S23" s="232" t="str">
        <f t="shared" ref="S23:T23" si="1">M23</f>
        <v>10-00</v>
      </c>
      <c r="T23" s="232" t="str">
        <f t="shared" si="1"/>
        <v>22-00</v>
      </c>
      <c r="U23" s="303"/>
      <c r="V23" s="253" t="s">
        <v>7</v>
      </c>
      <c r="W23" s="253" t="s">
        <v>8</v>
      </c>
      <c r="X23" s="232" t="str">
        <f>R23</f>
        <v>04-00</v>
      </c>
      <c r="Y23" s="232" t="str">
        <f t="shared" ref="Y23:Z23" si="2">S23</f>
        <v>10-00</v>
      </c>
      <c r="Z23" s="232" t="str">
        <f t="shared" si="2"/>
        <v>22-00</v>
      </c>
      <c r="AA23" s="235"/>
      <c r="AB23" s="104"/>
      <c r="AC23" s="126"/>
      <c r="AD23" s="77"/>
      <c r="AE23" s="68"/>
    </row>
    <row r="24" spans="1:33" s="86" customFormat="1" x14ac:dyDescent="0.2">
      <c r="A24" s="327" t="s">
        <v>89</v>
      </c>
      <c r="B24" s="327"/>
      <c r="C24" s="327"/>
      <c r="D24" s="327"/>
      <c r="E24" s="327"/>
      <c r="F24" s="327"/>
      <c r="G24" s="327"/>
      <c r="H24" s="327"/>
      <c r="I24" s="327"/>
      <c r="J24" s="327"/>
      <c r="K24" s="327"/>
      <c r="L24" s="327"/>
      <c r="M24" s="327"/>
      <c r="N24" s="327"/>
      <c r="O24" s="327"/>
      <c r="P24" s="327"/>
      <c r="Q24" s="327"/>
      <c r="R24" s="327"/>
      <c r="S24" s="327"/>
      <c r="T24" s="327"/>
      <c r="U24" s="327"/>
      <c r="V24" s="327"/>
      <c r="W24" s="327"/>
      <c r="X24" s="327"/>
      <c r="Y24" s="83"/>
      <c r="Z24" s="83"/>
      <c r="AA24" s="83"/>
      <c r="AB24" s="128"/>
      <c r="AC24" s="128"/>
      <c r="AD24" s="223"/>
      <c r="AE24" s="184"/>
    </row>
    <row r="25" spans="1:33" s="86" customFormat="1" ht="25.5" x14ac:dyDescent="0.2">
      <c r="A25" s="129" t="s">
        <v>242</v>
      </c>
      <c r="B25" s="258" t="s">
        <v>270</v>
      </c>
      <c r="C25" s="138" t="s">
        <v>108</v>
      </c>
      <c r="D25" s="138">
        <v>49.2</v>
      </c>
      <c r="E25" s="138">
        <v>0.2</v>
      </c>
      <c r="F25" s="139">
        <v>3.9</v>
      </c>
      <c r="G25" s="139">
        <v>3.5</v>
      </c>
      <c r="H25" s="139">
        <v>4.0999999999999996</v>
      </c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E25" s="184"/>
    </row>
    <row r="26" spans="1:33" s="86" customFormat="1" ht="56.25" customHeight="1" x14ac:dyDescent="0.2">
      <c r="A26" s="129" t="s">
        <v>90</v>
      </c>
      <c r="B26" s="98" t="s">
        <v>43</v>
      </c>
      <c r="C26" s="138" t="s">
        <v>108</v>
      </c>
      <c r="D26" s="138">
        <v>49.2</v>
      </c>
      <c r="E26" s="138">
        <v>0.2</v>
      </c>
      <c r="F26" s="139">
        <v>1.3</v>
      </c>
      <c r="G26" s="139">
        <v>1.1000000000000001</v>
      </c>
      <c r="H26" s="138">
        <v>1.2</v>
      </c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>
        <v>1</v>
      </c>
      <c r="V26" s="138">
        <v>49.8</v>
      </c>
      <c r="W26" s="138">
        <v>100</v>
      </c>
      <c r="X26" s="139">
        <f>F26</f>
        <v>1.3</v>
      </c>
      <c r="Y26" s="139">
        <f>G26</f>
        <v>1.1000000000000001</v>
      </c>
      <c r="Z26" s="138">
        <f t="shared" ref="Y26:Z27" si="3">H26</f>
        <v>1.2</v>
      </c>
      <c r="AE26" s="184"/>
    </row>
    <row r="27" spans="1:33" s="86" customFormat="1" ht="96.75" customHeight="1" x14ac:dyDescent="0.2">
      <c r="A27" s="97" t="s">
        <v>11</v>
      </c>
      <c r="B27" s="97" t="s">
        <v>194</v>
      </c>
      <c r="C27" s="138" t="s">
        <v>108</v>
      </c>
      <c r="D27" s="138">
        <v>49.2</v>
      </c>
      <c r="E27" s="138">
        <v>0.2</v>
      </c>
      <c r="F27" s="139">
        <v>4.7</v>
      </c>
      <c r="G27" s="139">
        <v>3.8</v>
      </c>
      <c r="H27" s="139">
        <v>3.7</v>
      </c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>
        <v>2</v>
      </c>
      <c r="V27" s="138">
        <v>49.8</v>
      </c>
      <c r="W27" s="138">
        <v>95</v>
      </c>
      <c r="X27" s="139">
        <f>F27</f>
        <v>4.7</v>
      </c>
      <c r="Y27" s="139">
        <f t="shared" si="3"/>
        <v>3.8</v>
      </c>
      <c r="Z27" s="139">
        <f t="shared" si="3"/>
        <v>3.7</v>
      </c>
    </row>
    <row r="28" spans="1:33" s="86" customFormat="1" ht="66.75" customHeight="1" x14ac:dyDescent="0.2">
      <c r="A28" s="97" t="s">
        <v>39</v>
      </c>
      <c r="B28" s="97" t="s">
        <v>49</v>
      </c>
      <c r="C28" s="137" t="s">
        <v>108</v>
      </c>
      <c r="D28" s="137">
        <v>49.2</v>
      </c>
      <c r="E28" s="137">
        <v>0.2</v>
      </c>
      <c r="F28" s="139">
        <v>0.2</v>
      </c>
      <c r="G28" s="139">
        <v>0.7</v>
      </c>
      <c r="H28" s="139">
        <v>0.6</v>
      </c>
      <c r="I28" s="138"/>
      <c r="J28" s="138"/>
      <c r="K28" s="138"/>
      <c r="L28" s="138"/>
      <c r="M28" s="138"/>
      <c r="N28" s="138"/>
      <c r="O28" s="138"/>
      <c r="P28" s="138"/>
      <c r="Q28" s="138"/>
      <c r="R28" s="139"/>
      <c r="S28" s="139"/>
      <c r="T28" s="139"/>
      <c r="U28" s="138"/>
      <c r="V28" s="138"/>
      <c r="W28" s="138"/>
      <c r="X28" s="138"/>
      <c r="Y28" s="138"/>
      <c r="Z28" s="138"/>
    </row>
    <row r="29" spans="1:33" s="86" customFormat="1" ht="78.75" customHeight="1" x14ac:dyDescent="0.2">
      <c r="A29" s="97" t="s">
        <v>14</v>
      </c>
      <c r="B29" s="97" t="s">
        <v>250</v>
      </c>
      <c r="C29" s="138" t="s">
        <v>108</v>
      </c>
      <c r="D29" s="137">
        <v>49.2</v>
      </c>
      <c r="E29" s="137">
        <v>0.2</v>
      </c>
      <c r="F29" s="139">
        <v>0.9</v>
      </c>
      <c r="G29" s="138">
        <v>1.1000000000000001</v>
      </c>
      <c r="H29" s="138">
        <v>1.1000000000000001</v>
      </c>
      <c r="I29" s="138"/>
      <c r="J29" s="139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>
        <v>1</v>
      </c>
      <c r="V29" s="138">
        <v>49.8</v>
      </c>
      <c r="W29" s="138">
        <v>100</v>
      </c>
      <c r="X29" s="139">
        <f>F29</f>
        <v>0.9</v>
      </c>
      <c r="Y29" s="138">
        <f>G29</f>
        <v>1.1000000000000001</v>
      </c>
      <c r="Z29" s="138">
        <f>H29</f>
        <v>1.1000000000000001</v>
      </c>
    </row>
    <row r="30" spans="1:33" s="86" customFormat="1" ht="25.5" x14ac:dyDescent="0.2">
      <c r="A30" s="97" t="s">
        <v>38</v>
      </c>
      <c r="B30" s="97" t="s">
        <v>44</v>
      </c>
      <c r="C30" s="138" t="s">
        <v>108</v>
      </c>
      <c r="D30" s="137">
        <v>49.2</v>
      </c>
      <c r="E30" s="137">
        <v>0.2</v>
      </c>
      <c r="F30" s="139">
        <v>0.4</v>
      </c>
      <c r="G30" s="139">
        <v>4</v>
      </c>
      <c r="H30" s="139">
        <v>2.6</v>
      </c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</row>
    <row r="31" spans="1:33" s="86" customFormat="1" ht="56.25" customHeight="1" x14ac:dyDescent="0.2">
      <c r="A31" s="97" t="s">
        <v>25</v>
      </c>
      <c r="B31" s="97" t="s">
        <v>47</v>
      </c>
      <c r="C31" s="138">
        <v>2</v>
      </c>
      <c r="D31" s="137">
        <v>48.7</v>
      </c>
      <c r="E31" s="137">
        <v>0.2</v>
      </c>
      <c r="F31" s="139">
        <v>2.2000000000000002</v>
      </c>
      <c r="G31" s="139">
        <v>1.7</v>
      </c>
      <c r="H31" s="139">
        <v>1.9</v>
      </c>
      <c r="I31" s="138">
        <v>10</v>
      </c>
      <c r="J31" s="139">
        <v>49</v>
      </c>
      <c r="K31" s="138">
        <v>10</v>
      </c>
      <c r="L31" s="139">
        <f>F31</f>
        <v>2.2000000000000002</v>
      </c>
      <c r="M31" s="139">
        <f>G31</f>
        <v>1.7</v>
      </c>
      <c r="N31" s="139">
        <f>H31</f>
        <v>1.9</v>
      </c>
      <c r="O31" s="138"/>
      <c r="P31" s="138"/>
      <c r="Q31" s="138"/>
      <c r="R31" s="138"/>
      <c r="S31" s="138"/>
      <c r="T31" s="138"/>
      <c r="U31" s="138">
        <v>5</v>
      </c>
      <c r="V31" s="138">
        <v>49.8</v>
      </c>
      <c r="W31" s="138">
        <v>80</v>
      </c>
      <c r="X31" s="139">
        <f>F31</f>
        <v>2.2000000000000002</v>
      </c>
      <c r="Y31" s="139">
        <f>G31</f>
        <v>1.7</v>
      </c>
      <c r="Z31" s="139">
        <f>H31</f>
        <v>1.9</v>
      </c>
    </row>
    <row r="32" spans="1:33" s="86" customFormat="1" ht="27" customHeight="1" x14ac:dyDescent="0.2">
      <c r="A32" s="97" t="s">
        <v>41</v>
      </c>
      <c r="B32" s="97" t="s">
        <v>42</v>
      </c>
      <c r="C32" s="138">
        <v>2</v>
      </c>
      <c r="D32" s="138">
        <v>48.7</v>
      </c>
      <c r="E32" s="138">
        <v>0.2</v>
      </c>
      <c r="F32" s="138">
        <v>1.3</v>
      </c>
      <c r="G32" s="138">
        <v>0.8</v>
      </c>
      <c r="H32" s="139">
        <v>0.8</v>
      </c>
      <c r="I32" s="138">
        <v>12</v>
      </c>
      <c r="J32" s="139">
        <v>49</v>
      </c>
      <c r="K32" s="138">
        <v>20</v>
      </c>
      <c r="L32" s="138">
        <f t="shared" ref="L32:L60" si="4">F32</f>
        <v>1.3</v>
      </c>
      <c r="M32" s="138">
        <f t="shared" ref="M32:N32" si="5">G32</f>
        <v>0.8</v>
      </c>
      <c r="N32" s="139">
        <f t="shared" si="5"/>
        <v>0.8</v>
      </c>
      <c r="O32" s="138"/>
      <c r="P32" s="138"/>
      <c r="Q32" s="138"/>
      <c r="R32" s="138"/>
      <c r="S32" s="138"/>
      <c r="T32" s="138"/>
      <c r="U32" s="138">
        <v>6</v>
      </c>
      <c r="V32" s="138">
        <v>49.8</v>
      </c>
      <c r="W32" s="138">
        <v>75</v>
      </c>
      <c r="X32" s="138">
        <f t="shared" ref="X32:X35" si="6">F32</f>
        <v>1.3</v>
      </c>
      <c r="Y32" s="138">
        <f t="shared" ref="Y32:Z32" si="7">G32</f>
        <v>0.8</v>
      </c>
      <c r="Z32" s="138">
        <f t="shared" si="7"/>
        <v>0.8</v>
      </c>
    </row>
    <row r="33" spans="1:29" s="86" customFormat="1" ht="104.25" customHeight="1" x14ac:dyDescent="0.2">
      <c r="A33" s="97" t="s">
        <v>26</v>
      </c>
      <c r="B33" s="97" t="s">
        <v>185</v>
      </c>
      <c r="C33" s="138">
        <v>3</v>
      </c>
      <c r="D33" s="137">
        <v>48.6</v>
      </c>
      <c r="E33" s="137">
        <v>0.2</v>
      </c>
      <c r="F33" s="139">
        <v>3.7</v>
      </c>
      <c r="G33" s="139">
        <v>3.8</v>
      </c>
      <c r="H33" s="139">
        <v>3.6</v>
      </c>
      <c r="I33" s="138">
        <v>12</v>
      </c>
      <c r="J33" s="139">
        <v>49</v>
      </c>
      <c r="K33" s="138">
        <v>20</v>
      </c>
      <c r="L33" s="139">
        <f t="shared" si="4"/>
        <v>3.7</v>
      </c>
      <c r="M33" s="139">
        <f t="shared" ref="M33:N60" si="8">G33</f>
        <v>3.8</v>
      </c>
      <c r="N33" s="139">
        <f t="shared" si="8"/>
        <v>3.6</v>
      </c>
      <c r="O33" s="138"/>
      <c r="P33" s="138"/>
      <c r="Q33" s="138"/>
      <c r="R33" s="138"/>
      <c r="S33" s="138"/>
      <c r="T33" s="138"/>
      <c r="U33" s="138">
        <v>8</v>
      </c>
      <c r="V33" s="138">
        <v>49.8</v>
      </c>
      <c r="W33" s="138">
        <v>65</v>
      </c>
      <c r="X33" s="139">
        <f>F33</f>
        <v>3.7</v>
      </c>
      <c r="Y33" s="139">
        <f t="shared" ref="Y33:Z33" si="9">G33</f>
        <v>3.8</v>
      </c>
      <c r="Z33" s="139">
        <f t="shared" si="9"/>
        <v>3.6</v>
      </c>
    </row>
    <row r="34" spans="1:29" s="86" customFormat="1" ht="95.25" customHeight="1" x14ac:dyDescent="0.2">
      <c r="A34" s="97" t="s">
        <v>15</v>
      </c>
      <c r="B34" s="97" t="s">
        <v>45</v>
      </c>
      <c r="C34" s="138">
        <v>3</v>
      </c>
      <c r="D34" s="137">
        <v>48.6</v>
      </c>
      <c r="E34" s="137">
        <v>0.2</v>
      </c>
      <c r="F34" s="139">
        <v>7</v>
      </c>
      <c r="G34" s="139">
        <v>7.8</v>
      </c>
      <c r="H34" s="139">
        <v>8</v>
      </c>
      <c r="I34" s="138">
        <v>12</v>
      </c>
      <c r="J34" s="139">
        <v>49</v>
      </c>
      <c r="K34" s="138">
        <v>20</v>
      </c>
      <c r="L34" s="138">
        <f t="shared" si="4"/>
        <v>7</v>
      </c>
      <c r="M34" s="139">
        <f t="shared" si="8"/>
        <v>7.8</v>
      </c>
      <c r="N34" s="138">
        <f t="shared" si="8"/>
        <v>8</v>
      </c>
      <c r="O34" s="138"/>
      <c r="P34" s="138"/>
      <c r="Q34" s="138"/>
      <c r="R34" s="138"/>
      <c r="S34" s="138"/>
      <c r="T34" s="138"/>
      <c r="U34" s="138">
        <v>8</v>
      </c>
      <c r="V34" s="138">
        <v>49.8</v>
      </c>
      <c r="W34" s="138">
        <v>65</v>
      </c>
      <c r="X34" s="138">
        <f>F34</f>
        <v>7</v>
      </c>
      <c r="Y34" s="139">
        <f t="shared" ref="Y34:Z60" si="10">G34</f>
        <v>7.8</v>
      </c>
      <c r="Z34" s="138">
        <f t="shared" si="10"/>
        <v>8</v>
      </c>
    </row>
    <row r="35" spans="1:29" s="86" customFormat="1" ht="45" customHeight="1" x14ac:dyDescent="0.2">
      <c r="A35" s="97" t="s">
        <v>46</v>
      </c>
      <c r="B35" s="97" t="s">
        <v>303</v>
      </c>
      <c r="C35" s="138">
        <v>3</v>
      </c>
      <c r="D35" s="138">
        <v>48.6</v>
      </c>
      <c r="E35" s="138">
        <v>0.2</v>
      </c>
      <c r="F35" s="139">
        <v>2</v>
      </c>
      <c r="G35" s="139">
        <v>2</v>
      </c>
      <c r="H35" s="138">
        <v>2.1</v>
      </c>
      <c r="I35" s="138">
        <v>12</v>
      </c>
      <c r="J35" s="139">
        <v>49</v>
      </c>
      <c r="K35" s="138">
        <v>20</v>
      </c>
      <c r="L35" s="138">
        <f t="shared" si="4"/>
        <v>2</v>
      </c>
      <c r="M35" s="139">
        <f t="shared" si="8"/>
        <v>2</v>
      </c>
      <c r="N35" s="138">
        <f t="shared" si="8"/>
        <v>2.1</v>
      </c>
      <c r="O35" s="138"/>
      <c r="P35" s="138"/>
      <c r="Q35" s="138"/>
      <c r="R35" s="138"/>
      <c r="S35" s="138"/>
      <c r="T35" s="138"/>
      <c r="U35" s="138">
        <v>7</v>
      </c>
      <c r="V35" s="138">
        <v>49.8</v>
      </c>
      <c r="W35" s="138">
        <v>70</v>
      </c>
      <c r="X35" s="139">
        <f t="shared" si="6"/>
        <v>2</v>
      </c>
      <c r="Y35" s="139">
        <f t="shared" si="10"/>
        <v>2</v>
      </c>
      <c r="Z35" s="138">
        <f t="shared" si="10"/>
        <v>2.1</v>
      </c>
    </row>
    <row r="36" spans="1:29" s="86" customFormat="1" ht="35.25" customHeight="1" x14ac:dyDescent="0.2">
      <c r="A36" s="97" t="s">
        <v>304</v>
      </c>
      <c r="B36" s="97" t="s">
        <v>305</v>
      </c>
      <c r="C36" s="138">
        <v>4</v>
      </c>
      <c r="D36" s="137">
        <v>48.5</v>
      </c>
      <c r="E36" s="137">
        <v>0.2</v>
      </c>
      <c r="F36" s="139">
        <v>3.9</v>
      </c>
      <c r="G36" s="138">
        <v>3.9</v>
      </c>
      <c r="H36" s="139">
        <v>3.9</v>
      </c>
      <c r="I36" s="138">
        <v>13</v>
      </c>
      <c r="J36" s="139">
        <v>48.9</v>
      </c>
      <c r="K36" s="138">
        <v>20</v>
      </c>
      <c r="L36" s="139">
        <f t="shared" ref="L36:L44" si="11">F36</f>
        <v>3.9</v>
      </c>
      <c r="M36" s="139">
        <f t="shared" ref="M36:N36" si="12">G36</f>
        <v>3.9</v>
      </c>
      <c r="N36" s="139">
        <f t="shared" si="12"/>
        <v>3.9</v>
      </c>
      <c r="O36" s="138"/>
      <c r="P36" s="138"/>
      <c r="Q36" s="138"/>
      <c r="R36" s="138"/>
      <c r="S36" s="138"/>
      <c r="T36" s="138"/>
      <c r="U36" s="138">
        <v>9</v>
      </c>
      <c r="V36" s="138">
        <v>49.8</v>
      </c>
      <c r="W36" s="138">
        <v>60</v>
      </c>
      <c r="X36" s="139">
        <f>F36</f>
        <v>3.9</v>
      </c>
      <c r="Y36" s="139">
        <f t="shared" ref="Y36:Z36" si="13">G36</f>
        <v>3.9</v>
      </c>
      <c r="Z36" s="139">
        <f t="shared" si="13"/>
        <v>3.9</v>
      </c>
    </row>
    <row r="37" spans="1:29" s="86" customFormat="1" ht="16.5" customHeight="1" x14ac:dyDescent="0.2">
      <c r="A37" s="97" t="s">
        <v>23</v>
      </c>
      <c r="B37" s="97" t="s">
        <v>307</v>
      </c>
      <c r="C37" s="138">
        <v>5</v>
      </c>
      <c r="D37" s="137">
        <v>48.4</v>
      </c>
      <c r="E37" s="137">
        <v>0.2</v>
      </c>
      <c r="F37" s="139">
        <v>15.3</v>
      </c>
      <c r="G37" s="139">
        <v>15.4</v>
      </c>
      <c r="H37" s="139">
        <v>15.4</v>
      </c>
      <c r="I37" s="138">
        <v>14</v>
      </c>
      <c r="J37" s="138">
        <v>48.9</v>
      </c>
      <c r="K37" s="138">
        <v>25</v>
      </c>
      <c r="L37" s="139">
        <f t="shared" si="11"/>
        <v>15.3</v>
      </c>
      <c r="M37" s="139">
        <f t="shared" ref="M37:N41" si="14">G37</f>
        <v>15.4</v>
      </c>
      <c r="N37" s="138">
        <f t="shared" si="14"/>
        <v>15.4</v>
      </c>
      <c r="O37" s="138"/>
      <c r="P37" s="138"/>
      <c r="Q37" s="138"/>
      <c r="R37" s="138"/>
      <c r="S37" s="138"/>
      <c r="T37" s="138"/>
      <c r="U37" s="138">
        <v>11</v>
      </c>
      <c r="V37" s="138">
        <v>49.8</v>
      </c>
      <c r="W37" s="138">
        <v>50</v>
      </c>
      <c r="X37" s="139">
        <f>F37</f>
        <v>15.3</v>
      </c>
      <c r="Y37" s="138">
        <f>G37</f>
        <v>15.4</v>
      </c>
      <c r="Z37" s="139">
        <f>H37</f>
        <v>15.4</v>
      </c>
      <c r="AA37" s="259"/>
    </row>
    <row r="38" spans="1:29" s="86" customFormat="1" ht="90" customHeight="1" x14ac:dyDescent="0.2">
      <c r="A38" s="97" t="s">
        <v>23</v>
      </c>
      <c r="B38" s="97" t="s">
        <v>198</v>
      </c>
      <c r="C38" s="138">
        <f>C37</f>
        <v>5</v>
      </c>
      <c r="D38" s="137">
        <f>D37</f>
        <v>48.4</v>
      </c>
      <c r="E38" s="137">
        <f>E37</f>
        <v>0.2</v>
      </c>
      <c r="F38" s="139">
        <v>7.7</v>
      </c>
      <c r="G38" s="139">
        <v>7.5</v>
      </c>
      <c r="H38" s="139">
        <v>7.4</v>
      </c>
      <c r="I38" s="138">
        <f>I37</f>
        <v>14</v>
      </c>
      <c r="J38" s="138">
        <f>J37</f>
        <v>48.9</v>
      </c>
      <c r="K38" s="138">
        <f>K37</f>
        <v>25</v>
      </c>
      <c r="L38" s="139">
        <f t="shared" si="11"/>
        <v>7.7</v>
      </c>
      <c r="M38" s="139">
        <f t="shared" si="14"/>
        <v>7.5</v>
      </c>
      <c r="N38" s="139">
        <f t="shared" si="14"/>
        <v>7.4</v>
      </c>
      <c r="O38" s="138"/>
      <c r="P38" s="138"/>
      <c r="Q38" s="138"/>
      <c r="R38" s="138"/>
      <c r="S38" s="138"/>
      <c r="T38" s="138"/>
      <c r="U38" s="138">
        <v>10</v>
      </c>
      <c r="V38" s="138">
        <f>V37</f>
        <v>49.8</v>
      </c>
      <c r="W38" s="138">
        <v>55</v>
      </c>
      <c r="X38" s="139">
        <f>F38</f>
        <v>7.7</v>
      </c>
      <c r="Y38" s="139">
        <f>G38</f>
        <v>7.5</v>
      </c>
      <c r="Z38" s="139">
        <f>H38</f>
        <v>7.4</v>
      </c>
    </row>
    <row r="39" spans="1:29" s="86" customFormat="1" ht="137.25" customHeight="1" x14ac:dyDescent="0.2">
      <c r="A39" s="97" t="s">
        <v>32</v>
      </c>
      <c r="B39" s="97" t="s">
        <v>424</v>
      </c>
      <c r="C39" s="138">
        <v>6</v>
      </c>
      <c r="D39" s="137">
        <v>48.3</v>
      </c>
      <c r="E39" s="137">
        <v>0.2</v>
      </c>
      <c r="F39" s="139">
        <v>10.9</v>
      </c>
      <c r="G39" s="138">
        <v>12.1</v>
      </c>
      <c r="H39" s="139">
        <v>11.4</v>
      </c>
      <c r="I39" s="138">
        <v>15</v>
      </c>
      <c r="J39" s="138">
        <v>48.9</v>
      </c>
      <c r="K39" s="138">
        <v>30</v>
      </c>
      <c r="L39" s="139">
        <f t="shared" si="11"/>
        <v>10.9</v>
      </c>
      <c r="M39" s="138">
        <f t="shared" si="14"/>
        <v>12.1</v>
      </c>
      <c r="N39" s="139">
        <f t="shared" si="14"/>
        <v>11.4</v>
      </c>
      <c r="O39" s="138"/>
      <c r="P39" s="138"/>
      <c r="Q39" s="138"/>
      <c r="R39" s="138"/>
      <c r="S39" s="138"/>
      <c r="T39" s="138"/>
      <c r="U39" s="138">
        <v>12</v>
      </c>
      <c r="V39" s="138">
        <v>49.8</v>
      </c>
      <c r="W39" s="138">
        <v>45</v>
      </c>
      <c r="X39" s="139">
        <f>F39</f>
        <v>10.9</v>
      </c>
      <c r="Y39" s="138">
        <f t="shared" ref="Y39:Z39" si="15">G39</f>
        <v>12.1</v>
      </c>
      <c r="Z39" s="139">
        <f t="shared" si="15"/>
        <v>11.4</v>
      </c>
    </row>
    <row r="40" spans="1:29" s="86" customFormat="1" ht="54.75" customHeight="1" x14ac:dyDescent="0.2">
      <c r="A40" s="97" t="s">
        <v>309</v>
      </c>
      <c r="B40" s="97" t="s">
        <v>419</v>
      </c>
      <c r="C40" s="138">
        <v>7</v>
      </c>
      <c r="D40" s="137">
        <v>48.2</v>
      </c>
      <c r="E40" s="99">
        <v>0.15</v>
      </c>
      <c r="F40" s="139">
        <v>0.1</v>
      </c>
      <c r="G40" s="138">
        <v>0.4</v>
      </c>
      <c r="H40" s="138">
        <v>0.1</v>
      </c>
      <c r="I40" s="138">
        <v>15</v>
      </c>
      <c r="J40" s="138">
        <v>48.9</v>
      </c>
      <c r="K40" s="138">
        <v>30</v>
      </c>
      <c r="L40" s="139">
        <f t="shared" si="11"/>
        <v>0.1</v>
      </c>
      <c r="M40" s="139">
        <f t="shared" si="14"/>
        <v>0.4</v>
      </c>
      <c r="N40" s="139">
        <f t="shared" si="14"/>
        <v>0.1</v>
      </c>
      <c r="O40" s="138"/>
      <c r="P40" s="138"/>
      <c r="Q40" s="138"/>
      <c r="R40" s="138"/>
      <c r="S40" s="138"/>
      <c r="T40" s="138"/>
      <c r="U40" s="138">
        <v>13</v>
      </c>
      <c r="V40" s="138">
        <v>49.8</v>
      </c>
      <c r="W40" s="138">
        <v>40</v>
      </c>
      <c r="X40" s="139">
        <f>L40</f>
        <v>0.1</v>
      </c>
      <c r="Y40" s="139">
        <f t="shared" ref="Y40:Z40" si="16">M40</f>
        <v>0.4</v>
      </c>
      <c r="Z40" s="139">
        <f t="shared" si="16"/>
        <v>0.1</v>
      </c>
    </row>
    <row r="41" spans="1:29" s="86" customFormat="1" ht="29.25" customHeight="1" x14ac:dyDescent="0.2">
      <c r="A41" s="97" t="s">
        <v>24</v>
      </c>
      <c r="B41" s="97" t="s">
        <v>274</v>
      </c>
      <c r="C41" s="138">
        <v>9</v>
      </c>
      <c r="D41" s="137">
        <v>48</v>
      </c>
      <c r="E41" s="99">
        <v>0.15</v>
      </c>
      <c r="F41" s="139">
        <v>8.6999999999999993</v>
      </c>
      <c r="G41" s="139">
        <v>6.5</v>
      </c>
      <c r="H41" s="139">
        <v>7.4</v>
      </c>
      <c r="I41" s="138">
        <v>17</v>
      </c>
      <c r="J41" s="138">
        <v>48.9</v>
      </c>
      <c r="K41" s="138">
        <v>35</v>
      </c>
      <c r="L41" s="139">
        <f t="shared" si="11"/>
        <v>8.6999999999999993</v>
      </c>
      <c r="M41" s="139">
        <f t="shared" si="14"/>
        <v>6.5</v>
      </c>
      <c r="N41" s="139">
        <f t="shared" si="14"/>
        <v>7.4</v>
      </c>
      <c r="O41" s="138"/>
      <c r="P41" s="138"/>
      <c r="Q41" s="138"/>
      <c r="R41" s="138"/>
      <c r="S41" s="138"/>
      <c r="T41" s="138"/>
      <c r="U41" s="138">
        <v>16</v>
      </c>
      <c r="V41" s="138">
        <v>49.8</v>
      </c>
      <c r="W41" s="138">
        <v>25</v>
      </c>
      <c r="X41" s="139">
        <f>F41</f>
        <v>8.6999999999999993</v>
      </c>
      <c r="Y41" s="139">
        <f t="shared" ref="Y41:Z42" si="17">G41</f>
        <v>6.5</v>
      </c>
      <c r="Z41" s="139">
        <f t="shared" si="17"/>
        <v>7.4</v>
      </c>
      <c r="AA41" s="194"/>
    </row>
    <row r="42" spans="1:29" s="86" customFormat="1" ht="45.75" customHeight="1" x14ac:dyDescent="0.2">
      <c r="A42" s="260" t="str">
        <f>A41</f>
        <v>Зашекснинская</v>
      </c>
      <c r="B42" s="97" t="s">
        <v>273</v>
      </c>
      <c r="C42" s="138">
        <f>C41</f>
        <v>9</v>
      </c>
      <c r="D42" s="139">
        <f t="shared" ref="D42:E42" si="18">D41</f>
        <v>48</v>
      </c>
      <c r="E42" s="138">
        <f t="shared" si="18"/>
        <v>0.15</v>
      </c>
      <c r="F42" s="139">
        <v>16.5</v>
      </c>
      <c r="G42" s="139">
        <v>16.7</v>
      </c>
      <c r="H42" s="139">
        <v>17.3</v>
      </c>
      <c r="I42" s="138">
        <f>I41</f>
        <v>17</v>
      </c>
      <c r="J42" s="83">
        <f>J41</f>
        <v>48.9</v>
      </c>
      <c r="K42" s="138">
        <f>K41</f>
        <v>35</v>
      </c>
      <c r="L42" s="139">
        <f t="shared" si="11"/>
        <v>16.5</v>
      </c>
      <c r="M42" s="139">
        <f t="shared" ref="M42:N42" si="19">G42</f>
        <v>16.7</v>
      </c>
      <c r="N42" s="139">
        <f t="shared" si="19"/>
        <v>17.3</v>
      </c>
      <c r="O42" s="138"/>
      <c r="P42" s="138"/>
      <c r="Q42" s="138"/>
      <c r="R42" s="138"/>
      <c r="S42" s="138"/>
      <c r="T42" s="138"/>
      <c r="U42" s="138">
        <v>17</v>
      </c>
      <c r="V42" s="138">
        <v>49.8</v>
      </c>
      <c r="W42" s="138">
        <v>20</v>
      </c>
      <c r="X42" s="139">
        <f>F42</f>
        <v>16.5</v>
      </c>
      <c r="Y42" s="139">
        <f t="shared" si="17"/>
        <v>16.7</v>
      </c>
      <c r="Z42" s="139">
        <f t="shared" si="17"/>
        <v>17.3</v>
      </c>
    </row>
    <row r="43" spans="1:29" s="86" customFormat="1" ht="25.5" x14ac:dyDescent="0.2">
      <c r="A43" s="97" t="s">
        <v>312</v>
      </c>
      <c r="B43" s="97" t="s">
        <v>425</v>
      </c>
      <c r="C43" s="138">
        <v>9</v>
      </c>
      <c r="D43" s="137">
        <v>48</v>
      </c>
      <c r="E43" s="99">
        <v>0.15</v>
      </c>
      <c r="F43" s="139">
        <v>0.2</v>
      </c>
      <c r="G43" s="139">
        <v>0.5</v>
      </c>
      <c r="H43" s="139">
        <v>0.2</v>
      </c>
      <c r="I43" s="138">
        <v>17</v>
      </c>
      <c r="J43" s="138">
        <v>48.9</v>
      </c>
      <c r="K43" s="138">
        <v>35</v>
      </c>
      <c r="L43" s="139">
        <f t="shared" si="11"/>
        <v>0.2</v>
      </c>
      <c r="M43" s="139">
        <f>G43</f>
        <v>0.5</v>
      </c>
      <c r="N43" s="139">
        <f>H43</f>
        <v>0.2</v>
      </c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</row>
    <row r="44" spans="1:29" s="86" customFormat="1" ht="51" x14ac:dyDescent="0.2">
      <c r="A44" s="97" t="s">
        <v>306</v>
      </c>
      <c r="B44" s="97" t="s">
        <v>415</v>
      </c>
      <c r="C44" s="138">
        <v>9</v>
      </c>
      <c r="D44" s="137">
        <v>48</v>
      </c>
      <c r="E44" s="99">
        <v>0.15</v>
      </c>
      <c r="F44" s="139">
        <v>3.3</v>
      </c>
      <c r="G44" s="139">
        <v>3.6</v>
      </c>
      <c r="H44" s="139">
        <v>3.6</v>
      </c>
      <c r="I44" s="138">
        <v>16</v>
      </c>
      <c r="J44" s="138">
        <v>48.9</v>
      </c>
      <c r="K44" s="138">
        <v>32</v>
      </c>
      <c r="L44" s="139">
        <f t="shared" si="11"/>
        <v>3.3</v>
      </c>
      <c r="M44" s="139">
        <f t="shared" ref="M44:N44" si="20">G44</f>
        <v>3.6</v>
      </c>
      <c r="N44" s="139">
        <f t="shared" si="20"/>
        <v>3.6</v>
      </c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</row>
    <row r="45" spans="1:29" s="86" customFormat="1" ht="79.5" customHeight="1" x14ac:dyDescent="0.2">
      <c r="A45" s="97" t="s">
        <v>278</v>
      </c>
      <c r="B45" s="97" t="s">
        <v>426</v>
      </c>
      <c r="C45" s="138">
        <v>10</v>
      </c>
      <c r="D45" s="137">
        <v>47.9</v>
      </c>
      <c r="E45" s="137">
        <v>0.2</v>
      </c>
      <c r="F45" s="139">
        <v>6.9</v>
      </c>
      <c r="G45" s="139">
        <v>7.5</v>
      </c>
      <c r="H45" s="139">
        <v>6.7</v>
      </c>
      <c r="I45" s="138">
        <v>17</v>
      </c>
      <c r="J45" s="138">
        <v>48.9</v>
      </c>
      <c r="K45" s="138">
        <v>35</v>
      </c>
      <c r="L45" s="138">
        <f>F45</f>
        <v>6.9</v>
      </c>
      <c r="M45" s="138">
        <f>G45</f>
        <v>7.5</v>
      </c>
      <c r="N45" s="139">
        <f>H45</f>
        <v>6.7</v>
      </c>
      <c r="O45" s="138"/>
      <c r="P45" s="138"/>
      <c r="Q45" s="138"/>
      <c r="R45" s="138"/>
      <c r="S45" s="138"/>
      <c r="T45" s="138"/>
      <c r="U45" s="138">
        <v>19</v>
      </c>
      <c r="V45" s="138">
        <v>49.8</v>
      </c>
      <c r="W45" s="261">
        <v>10</v>
      </c>
      <c r="X45" s="139">
        <f>F45</f>
        <v>6.9</v>
      </c>
      <c r="Y45" s="138">
        <f t="shared" ref="Y45:Z45" si="21">G45</f>
        <v>7.5</v>
      </c>
      <c r="Z45" s="139">
        <f t="shared" si="21"/>
        <v>6.7</v>
      </c>
    </row>
    <row r="46" spans="1:29" s="86" customFormat="1" x14ac:dyDescent="0.2">
      <c r="A46" s="97" t="s">
        <v>30</v>
      </c>
      <c r="B46" s="97" t="s">
        <v>21</v>
      </c>
      <c r="C46" s="138">
        <v>11</v>
      </c>
      <c r="D46" s="137">
        <v>47.8</v>
      </c>
      <c r="E46" s="99">
        <v>0.15</v>
      </c>
      <c r="F46" s="139">
        <v>7.2</v>
      </c>
      <c r="G46" s="139">
        <v>7.1</v>
      </c>
      <c r="H46" s="139">
        <v>7.1</v>
      </c>
      <c r="I46" s="138">
        <v>19</v>
      </c>
      <c r="J46" s="138">
        <v>48.8</v>
      </c>
      <c r="K46" s="138">
        <v>40</v>
      </c>
      <c r="L46" s="139">
        <f t="shared" ref="L46:L52" si="22">F46</f>
        <v>7.2</v>
      </c>
      <c r="M46" s="139">
        <f t="shared" ref="M46:N46" si="23">G46</f>
        <v>7.1</v>
      </c>
      <c r="N46" s="139">
        <f t="shared" si="23"/>
        <v>7.1</v>
      </c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</row>
    <row r="47" spans="1:29" s="86" customFormat="1" ht="25.5" x14ac:dyDescent="0.2">
      <c r="A47" s="97" t="s">
        <v>314</v>
      </c>
      <c r="B47" s="97" t="s">
        <v>427</v>
      </c>
      <c r="C47" s="138">
        <v>11</v>
      </c>
      <c r="D47" s="137">
        <v>47.8</v>
      </c>
      <c r="E47" s="99">
        <v>0.15</v>
      </c>
      <c r="F47" s="139">
        <v>2.2000000000000002</v>
      </c>
      <c r="G47" s="139">
        <v>2.2000000000000002</v>
      </c>
      <c r="H47" s="139">
        <v>2.2000000000000002</v>
      </c>
      <c r="I47" s="138">
        <v>18</v>
      </c>
      <c r="J47" s="138">
        <v>48.8</v>
      </c>
      <c r="K47" s="138">
        <v>35</v>
      </c>
      <c r="L47" s="139">
        <f t="shared" si="22"/>
        <v>2.2000000000000002</v>
      </c>
      <c r="M47" s="139">
        <f t="shared" ref="M47:N47" si="24">G47</f>
        <v>2.2000000000000002</v>
      </c>
      <c r="N47" s="139">
        <f t="shared" si="24"/>
        <v>2.2000000000000002</v>
      </c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</row>
    <row r="48" spans="1:29" s="86" customFormat="1" ht="25.5" x14ac:dyDescent="0.2">
      <c r="A48" s="97" t="s">
        <v>310</v>
      </c>
      <c r="B48" s="97" t="s">
        <v>428</v>
      </c>
      <c r="C48" s="138">
        <v>11</v>
      </c>
      <c r="D48" s="137">
        <v>47.8</v>
      </c>
      <c r="E48" s="99">
        <v>0.15</v>
      </c>
      <c r="F48" s="139">
        <v>0.1</v>
      </c>
      <c r="G48" s="139">
        <v>0.3</v>
      </c>
      <c r="H48" s="139">
        <v>0.2</v>
      </c>
      <c r="I48" s="138">
        <v>18</v>
      </c>
      <c r="J48" s="138">
        <v>48.8</v>
      </c>
      <c r="K48" s="138">
        <v>35</v>
      </c>
      <c r="L48" s="139">
        <f t="shared" si="22"/>
        <v>0.1</v>
      </c>
      <c r="M48" s="139">
        <f t="shared" ref="M48:N50" si="25">G48</f>
        <v>0.3</v>
      </c>
      <c r="N48" s="139">
        <f t="shared" si="25"/>
        <v>0.2</v>
      </c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C48" s="262"/>
    </row>
    <row r="49" spans="1:30" s="86" customFormat="1" ht="28.5" customHeight="1" x14ac:dyDescent="0.2">
      <c r="A49" s="97" t="s">
        <v>313</v>
      </c>
      <c r="B49" s="97" t="s">
        <v>429</v>
      </c>
      <c r="C49" s="138">
        <v>11</v>
      </c>
      <c r="D49" s="137">
        <v>47.8</v>
      </c>
      <c r="E49" s="99">
        <v>0.15</v>
      </c>
      <c r="F49" s="139">
        <v>3.3</v>
      </c>
      <c r="G49" s="139">
        <v>3.3</v>
      </c>
      <c r="H49" s="139">
        <v>3.9</v>
      </c>
      <c r="I49" s="138">
        <v>18</v>
      </c>
      <c r="J49" s="138">
        <v>48.8</v>
      </c>
      <c r="K49" s="138">
        <v>35</v>
      </c>
      <c r="L49" s="139">
        <f t="shared" si="22"/>
        <v>3.3</v>
      </c>
      <c r="M49" s="139">
        <f t="shared" si="25"/>
        <v>3.3</v>
      </c>
      <c r="N49" s="139">
        <f t="shared" si="25"/>
        <v>3.9</v>
      </c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</row>
    <row r="50" spans="1:30" s="86" customFormat="1" ht="81" customHeight="1" x14ac:dyDescent="0.2">
      <c r="A50" s="97" t="s">
        <v>27</v>
      </c>
      <c r="B50" s="97" t="s">
        <v>294</v>
      </c>
      <c r="C50" s="138">
        <v>11</v>
      </c>
      <c r="D50" s="137">
        <v>47.8</v>
      </c>
      <c r="E50" s="99">
        <v>0.15</v>
      </c>
      <c r="F50" s="139">
        <v>10.1</v>
      </c>
      <c r="G50" s="139">
        <v>10.9</v>
      </c>
      <c r="H50" s="139">
        <v>11.3</v>
      </c>
      <c r="I50" s="138">
        <v>18</v>
      </c>
      <c r="J50" s="138">
        <v>48.8</v>
      </c>
      <c r="K50" s="138">
        <v>35</v>
      </c>
      <c r="L50" s="139">
        <f t="shared" si="22"/>
        <v>10.1</v>
      </c>
      <c r="M50" s="138">
        <f t="shared" si="25"/>
        <v>10.9</v>
      </c>
      <c r="N50" s="139">
        <f t="shared" si="25"/>
        <v>11.3</v>
      </c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</row>
    <row r="51" spans="1:30" s="86" customFormat="1" x14ac:dyDescent="0.2">
      <c r="A51" s="97" t="s">
        <v>438</v>
      </c>
      <c r="B51" s="97" t="s">
        <v>21</v>
      </c>
      <c r="C51" s="138">
        <v>12</v>
      </c>
      <c r="D51" s="137">
        <v>47.7</v>
      </c>
      <c r="E51" s="99">
        <v>0.15</v>
      </c>
      <c r="F51" s="139">
        <v>43.2</v>
      </c>
      <c r="G51" s="139">
        <v>43.8</v>
      </c>
      <c r="H51" s="139">
        <v>43.2</v>
      </c>
      <c r="I51" s="138">
        <v>19</v>
      </c>
      <c r="J51" s="138">
        <v>48.8</v>
      </c>
      <c r="K51" s="138">
        <v>40</v>
      </c>
      <c r="L51" s="139">
        <f t="shared" si="22"/>
        <v>43.2</v>
      </c>
      <c r="M51" s="139">
        <f t="shared" ref="M51:N51" si="26">G51</f>
        <v>43.8</v>
      </c>
      <c r="N51" s="139">
        <f t="shared" si="26"/>
        <v>43.2</v>
      </c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92"/>
    </row>
    <row r="52" spans="1:30" s="86" customFormat="1" x14ac:dyDescent="0.2">
      <c r="A52" s="97" t="s">
        <v>431</v>
      </c>
      <c r="B52" s="195" t="s">
        <v>293</v>
      </c>
      <c r="C52" s="138">
        <v>13</v>
      </c>
      <c r="D52" s="137">
        <v>47.6</v>
      </c>
      <c r="E52" s="99">
        <v>0.15</v>
      </c>
      <c r="F52" s="139">
        <v>40.200000000000003</v>
      </c>
      <c r="G52" s="139">
        <v>40.700000000000003</v>
      </c>
      <c r="H52" s="139">
        <v>40.799999999999997</v>
      </c>
      <c r="I52" s="138">
        <v>20</v>
      </c>
      <c r="J52" s="138">
        <v>48.8</v>
      </c>
      <c r="K52" s="138">
        <v>45</v>
      </c>
      <c r="L52" s="139">
        <f t="shared" si="22"/>
        <v>40.200000000000003</v>
      </c>
      <c r="M52" s="139">
        <f t="shared" ref="M52:N52" si="27">G52</f>
        <v>40.700000000000003</v>
      </c>
      <c r="N52" s="139">
        <f t="shared" si="27"/>
        <v>40.799999999999997</v>
      </c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B52" s="92"/>
      <c r="AC52" s="92"/>
      <c r="AD52" s="92"/>
    </row>
    <row r="53" spans="1:30" s="86" customFormat="1" ht="121.5" customHeight="1" x14ac:dyDescent="0.2">
      <c r="A53" s="97" t="s">
        <v>22</v>
      </c>
      <c r="B53" s="97" t="s">
        <v>308</v>
      </c>
      <c r="C53" s="138">
        <v>14</v>
      </c>
      <c r="D53" s="137">
        <v>47.5</v>
      </c>
      <c r="E53" s="137">
        <v>0.2</v>
      </c>
      <c r="F53" s="139">
        <v>19.5</v>
      </c>
      <c r="G53" s="139">
        <v>22</v>
      </c>
      <c r="H53" s="139">
        <v>21.3</v>
      </c>
      <c r="I53" s="138">
        <v>21</v>
      </c>
      <c r="J53" s="138">
        <v>48.8</v>
      </c>
      <c r="K53" s="138">
        <v>48</v>
      </c>
      <c r="L53" s="139">
        <f t="shared" ref="L53" si="28">F53</f>
        <v>19.5</v>
      </c>
      <c r="M53" s="139">
        <f t="shared" ref="M53:M54" si="29">G53</f>
        <v>22</v>
      </c>
      <c r="N53" s="139">
        <f t="shared" ref="N53:N54" si="30">H53</f>
        <v>21.3</v>
      </c>
      <c r="O53" s="138"/>
      <c r="P53" s="138"/>
      <c r="Q53" s="138"/>
      <c r="R53" s="138"/>
      <c r="S53" s="139"/>
      <c r="T53" s="138"/>
      <c r="U53" s="138">
        <v>21</v>
      </c>
      <c r="V53" s="138">
        <v>49.7</v>
      </c>
      <c r="W53" s="138">
        <v>35</v>
      </c>
      <c r="X53" s="139">
        <v>15.1</v>
      </c>
      <c r="Y53" s="139">
        <v>17</v>
      </c>
      <c r="Z53" s="139">
        <v>16.399999999999999</v>
      </c>
      <c r="AA53" s="263"/>
      <c r="AB53" s="259"/>
    </row>
    <row r="54" spans="1:30" s="86" customFormat="1" x14ac:dyDescent="0.2">
      <c r="A54" s="97" t="s">
        <v>438</v>
      </c>
      <c r="B54" s="97" t="s">
        <v>430</v>
      </c>
      <c r="C54" s="138">
        <v>15</v>
      </c>
      <c r="D54" s="137">
        <v>47.4</v>
      </c>
      <c r="E54" s="99">
        <v>0.15</v>
      </c>
      <c r="F54" s="139">
        <v>16.100000000000001</v>
      </c>
      <c r="G54" s="139">
        <v>17.5</v>
      </c>
      <c r="H54" s="139">
        <v>17.7</v>
      </c>
      <c r="I54" s="138">
        <v>18</v>
      </c>
      <c r="J54" s="138">
        <v>48.8</v>
      </c>
      <c r="K54" s="138">
        <v>48</v>
      </c>
      <c r="L54" s="139">
        <f>F54</f>
        <v>16.100000000000001</v>
      </c>
      <c r="M54" s="139">
        <f t="shared" si="29"/>
        <v>17.5</v>
      </c>
      <c r="N54" s="139">
        <f t="shared" si="30"/>
        <v>17.7</v>
      </c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92"/>
      <c r="AB54" s="259"/>
    </row>
    <row r="55" spans="1:30" s="86" customFormat="1" x14ac:dyDescent="0.2">
      <c r="A55" s="97" t="s">
        <v>431</v>
      </c>
      <c r="B55" s="195" t="s">
        <v>293</v>
      </c>
      <c r="C55" s="138">
        <v>15</v>
      </c>
      <c r="D55" s="137">
        <v>47.4</v>
      </c>
      <c r="E55" s="137">
        <v>0.3</v>
      </c>
      <c r="F55" s="139">
        <v>15.8</v>
      </c>
      <c r="G55" s="139">
        <v>17.2</v>
      </c>
      <c r="H55" s="139">
        <v>12.4</v>
      </c>
      <c r="I55" s="138">
        <v>22</v>
      </c>
      <c r="J55" s="138">
        <v>48.8</v>
      </c>
      <c r="K55" s="138">
        <v>50</v>
      </c>
      <c r="L55" s="139">
        <f>F55</f>
        <v>15.8</v>
      </c>
      <c r="M55" s="139">
        <f>G55</f>
        <v>17.2</v>
      </c>
      <c r="N55" s="139">
        <f>H55</f>
        <v>12.4</v>
      </c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92"/>
    </row>
    <row r="56" spans="1:30" s="86" customFormat="1" ht="63.75" x14ac:dyDescent="0.2">
      <c r="A56" s="97" t="s">
        <v>432</v>
      </c>
      <c r="B56" s="195" t="s">
        <v>433</v>
      </c>
      <c r="C56" s="138">
        <v>16</v>
      </c>
      <c r="D56" s="137">
        <v>47.3</v>
      </c>
      <c r="E56" s="99">
        <v>0.15</v>
      </c>
      <c r="F56" s="139">
        <v>1.1000000000000001</v>
      </c>
      <c r="G56" s="139">
        <v>2</v>
      </c>
      <c r="H56" s="139">
        <v>2.1</v>
      </c>
      <c r="I56" s="138">
        <v>22</v>
      </c>
      <c r="J56" s="138">
        <v>48.8</v>
      </c>
      <c r="K56" s="138">
        <v>50</v>
      </c>
      <c r="L56" s="139">
        <f>F56</f>
        <v>1.1000000000000001</v>
      </c>
      <c r="M56" s="139">
        <f t="shared" ref="M56:N56" si="31">G56</f>
        <v>2</v>
      </c>
      <c r="N56" s="139">
        <f t="shared" si="31"/>
        <v>2.1</v>
      </c>
      <c r="O56" s="138"/>
      <c r="P56" s="138"/>
      <c r="Q56" s="138"/>
      <c r="R56" s="138"/>
      <c r="S56" s="138"/>
      <c r="T56" s="138"/>
      <c r="U56" s="138">
        <v>23</v>
      </c>
      <c r="V56" s="138">
        <v>49.7</v>
      </c>
      <c r="W56" s="138">
        <v>25</v>
      </c>
      <c r="X56" s="139">
        <f>F56</f>
        <v>1.1000000000000001</v>
      </c>
      <c r="Y56" s="139">
        <f t="shared" ref="Y56:Z56" si="32">G56</f>
        <v>2</v>
      </c>
      <c r="Z56" s="139">
        <f t="shared" si="32"/>
        <v>2.1</v>
      </c>
      <c r="AA56" s="92"/>
    </row>
    <row r="57" spans="1:30" s="86" customFormat="1" ht="102.75" customHeight="1" x14ac:dyDescent="0.2">
      <c r="A57" s="97" t="s">
        <v>241</v>
      </c>
      <c r="B57" s="97" t="s">
        <v>271</v>
      </c>
      <c r="C57" s="138">
        <v>16</v>
      </c>
      <c r="D57" s="137">
        <v>47.3</v>
      </c>
      <c r="E57" s="137">
        <v>0.2</v>
      </c>
      <c r="F57" s="138">
        <v>10.7</v>
      </c>
      <c r="G57" s="139">
        <v>15</v>
      </c>
      <c r="H57" s="139">
        <v>14.4</v>
      </c>
      <c r="I57" s="138">
        <v>22</v>
      </c>
      <c r="J57" s="138">
        <v>48.8</v>
      </c>
      <c r="K57" s="138">
        <v>50</v>
      </c>
      <c r="L57" s="138">
        <f t="shared" ref="L57" si="33">F57</f>
        <v>10.7</v>
      </c>
      <c r="M57" s="139">
        <f t="shared" ref="M57" si="34">G57</f>
        <v>15</v>
      </c>
      <c r="N57" s="139">
        <f t="shared" ref="N57" si="35">H57</f>
        <v>14.4</v>
      </c>
      <c r="O57" s="138"/>
      <c r="P57" s="138"/>
      <c r="Q57" s="138"/>
      <c r="R57" s="138"/>
      <c r="S57" s="138"/>
      <c r="T57" s="138"/>
      <c r="U57" s="138">
        <v>23</v>
      </c>
      <c r="V57" s="138">
        <v>49.7</v>
      </c>
      <c r="W57" s="138">
        <v>25</v>
      </c>
      <c r="X57" s="138">
        <f>F57</f>
        <v>10.7</v>
      </c>
      <c r="Y57" s="139">
        <f t="shared" ref="Y57:Z57" si="36">G57</f>
        <v>15</v>
      </c>
      <c r="Z57" s="139">
        <f t="shared" si="36"/>
        <v>14.4</v>
      </c>
    </row>
    <row r="58" spans="1:30" s="86" customFormat="1" x14ac:dyDescent="0.2">
      <c r="A58" s="97" t="s">
        <v>22</v>
      </c>
      <c r="B58" s="97" t="s">
        <v>28</v>
      </c>
      <c r="C58" s="138">
        <v>16</v>
      </c>
      <c r="D58" s="137">
        <v>47.3</v>
      </c>
      <c r="E58" s="137">
        <v>0.2</v>
      </c>
      <c r="F58" s="139">
        <v>10.3</v>
      </c>
      <c r="G58" s="139">
        <v>10.6</v>
      </c>
      <c r="H58" s="139">
        <v>12</v>
      </c>
      <c r="I58" s="138">
        <v>22</v>
      </c>
      <c r="J58" s="138">
        <v>48.8</v>
      </c>
      <c r="K58" s="138">
        <v>50</v>
      </c>
      <c r="L58" s="139">
        <f t="shared" ref="L58" si="37">F58</f>
        <v>10.3</v>
      </c>
      <c r="M58" s="139">
        <f t="shared" ref="M58" si="38">G58</f>
        <v>10.6</v>
      </c>
      <c r="N58" s="139">
        <f t="shared" ref="N58" si="39">H58</f>
        <v>12</v>
      </c>
      <c r="O58" s="138"/>
      <c r="P58" s="138"/>
      <c r="Q58" s="138"/>
      <c r="R58" s="138"/>
      <c r="S58" s="138"/>
      <c r="T58" s="138"/>
      <c r="U58" s="138">
        <v>22</v>
      </c>
      <c r="V58" s="138">
        <v>49.7</v>
      </c>
      <c r="W58" s="138">
        <v>30</v>
      </c>
      <c r="X58" s="139">
        <f>F58</f>
        <v>10.3</v>
      </c>
      <c r="Y58" s="139">
        <f t="shared" ref="Y58:Z58" si="40">G58</f>
        <v>10.6</v>
      </c>
      <c r="Z58" s="139">
        <f t="shared" si="40"/>
        <v>12</v>
      </c>
    </row>
    <row r="59" spans="1:30" s="86" customFormat="1" x14ac:dyDescent="0.2">
      <c r="A59" s="97" t="s">
        <v>33</v>
      </c>
      <c r="B59" s="97" t="s">
        <v>21</v>
      </c>
      <c r="C59" s="138">
        <v>17</v>
      </c>
      <c r="D59" s="137">
        <v>47.2</v>
      </c>
      <c r="E59" s="99">
        <v>0.15</v>
      </c>
      <c r="F59" s="139">
        <v>29.8</v>
      </c>
      <c r="G59" s="139">
        <v>29.7</v>
      </c>
      <c r="H59" s="139">
        <v>24.4</v>
      </c>
      <c r="I59" s="138">
        <v>23</v>
      </c>
      <c r="J59" s="138">
        <v>48.7</v>
      </c>
      <c r="K59" s="261">
        <v>50</v>
      </c>
      <c r="L59" s="139">
        <f>F59</f>
        <v>29.8</v>
      </c>
      <c r="M59" s="139">
        <f t="shared" ref="M59:N59" si="41">G59</f>
        <v>29.7</v>
      </c>
      <c r="N59" s="139">
        <f t="shared" si="41"/>
        <v>24.4</v>
      </c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</row>
    <row r="60" spans="1:30" s="86" customFormat="1" ht="92.25" customHeight="1" x14ac:dyDescent="0.2">
      <c r="A60" s="97" t="s">
        <v>18</v>
      </c>
      <c r="B60" s="97" t="s">
        <v>184</v>
      </c>
      <c r="C60" s="138">
        <v>17</v>
      </c>
      <c r="D60" s="137">
        <v>47.2</v>
      </c>
      <c r="E60" s="137">
        <v>0.2</v>
      </c>
      <c r="F60" s="139">
        <v>4.3</v>
      </c>
      <c r="G60" s="138">
        <v>5.8</v>
      </c>
      <c r="H60" s="138">
        <v>5.9</v>
      </c>
      <c r="I60" s="138">
        <v>23</v>
      </c>
      <c r="J60" s="139">
        <v>48.7</v>
      </c>
      <c r="K60" s="138">
        <v>50</v>
      </c>
      <c r="L60" s="139">
        <f t="shared" si="4"/>
        <v>4.3</v>
      </c>
      <c r="M60" s="138">
        <f t="shared" si="8"/>
        <v>5.8</v>
      </c>
      <c r="N60" s="138">
        <f t="shared" si="8"/>
        <v>5.9</v>
      </c>
      <c r="O60" s="138"/>
      <c r="P60" s="138"/>
      <c r="Q60" s="138"/>
      <c r="R60" s="138"/>
      <c r="S60" s="138"/>
      <c r="T60" s="138"/>
      <c r="U60" s="138">
        <v>24</v>
      </c>
      <c r="V60" s="138">
        <v>49.7</v>
      </c>
      <c r="W60" s="138">
        <v>20</v>
      </c>
      <c r="X60" s="139">
        <f>F60</f>
        <v>4.3</v>
      </c>
      <c r="Y60" s="138">
        <f t="shared" si="10"/>
        <v>5.8</v>
      </c>
      <c r="Z60" s="138">
        <f t="shared" si="10"/>
        <v>5.9</v>
      </c>
    </row>
    <row r="61" spans="1:30" s="86" customFormat="1" x14ac:dyDescent="0.2">
      <c r="A61" s="97" t="s">
        <v>19</v>
      </c>
      <c r="B61" s="97" t="s">
        <v>295</v>
      </c>
      <c r="C61" s="138">
        <v>18</v>
      </c>
      <c r="D61" s="137">
        <v>47</v>
      </c>
      <c r="E61" s="137">
        <v>0.3</v>
      </c>
      <c r="F61" s="139">
        <v>53.9</v>
      </c>
      <c r="G61" s="139">
        <v>48.4</v>
      </c>
      <c r="H61" s="139">
        <v>42.6</v>
      </c>
      <c r="I61" s="138">
        <v>24</v>
      </c>
      <c r="J61" s="138">
        <v>48.7</v>
      </c>
      <c r="K61" s="138">
        <v>55</v>
      </c>
      <c r="L61" s="139">
        <f>F61</f>
        <v>53.9</v>
      </c>
      <c r="M61" s="139">
        <f>G61</f>
        <v>48.4</v>
      </c>
      <c r="N61" s="139">
        <f>H61</f>
        <v>42.6</v>
      </c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</row>
    <row r="62" spans="1:30" s="86" customFormat="1" x14ac:dyDescent="0.2">
      <c r="A62" s="97" t="s">
        <v>19</v>
      </c>
      <c r="B62" s="97" t="s">
        <v>296</v>
      </c>
      <c r="C62" s="138">
        <v>19</v>
      </c>
      <c r="D62" s="137">
        <v>46.8</v>
      </c>
      <c r="E62" s="137">
        <v>0.3</v>
      </c>
      <c r="F62" s="139">
        <v>27.5</v>
      </c>
      <c r="G62" s="139">
        <v>31</v>
      </c>
      <c r="H62" s="139">
        <v>38.700000000000003</v>
      </c>
      <c r="I62" s="138">
        <v>25</v>
      </c>
      <c r="J62" s="138">
        <v>48.7</v>
      </c>
      <c r="K62" s="138">
        <v>60</v>
      </c>
      <c r="L62" s="139">
        <f>F62</f>
        <v>27.5</v>
      </c>
      <c r="M62" s="139">
        <f t="shared" ref="M62:N62" si="42">G62</f>
        <v>31</v>
      </c>
      <c r="N62" s="139">
        <f t="shared" si="42"/>
        <v>38.700000000000003</v>
      </c>
      <c r="O62" s="138"/>
      <c r="P62" s="138"/>
      <c r="Q62" s="138"/>
      <c r="R62" s="138"/>
      <c r="S62" s="138"/>
      <c r="T62" s="138"/>
      <c r="U62" s="138"/>
      <c r="V62" s="138"/>
      <c r="W62" s="138"/>
      <c r="X62" s="138"/>
      <c r="Y62" s="138"/>
      <c r="Z62" s="138"/>
      <c r="AC62" s="259"/>
    </row>
    <row r="63" spans="1:30" s="86" customFormat="1" x14ac:dyDescent="0.2">
      <c r="A63" s="97" t="s">
        <v>20</v>
      </c>
      <c r="B63" s="97" t="s">
        <v>21</v>
      </c>
      <c r="C63" s="138">
        <v>20</v>
      </c>
      <c r="D63" s="137">
        <v>46.7</v>
      </c>
      <c r="E63" s="99">
        <v>0.15</v>
      </c>
      <c r="F63" s="139">
        <v>5.7</v>
      </c>
      <c r="G63" s="139">
        <v>6.8</v>
      </c>
      <c r="H63" s="139">
        <v>7.1</v>
      </c>
      <c r="I63" s="138">
        <v>25</v>
      </c>
      <c r="J63" s="138">
        <v>48.7</v>
      </c>
      <c r="K63" s="138">
        <v>60</v>
      </c>
      <c r="L63" s="139">
        <f>F63</f>
        <v>5.7</v>
      </c>
      <c r="M63" s="139">
        <f>G63</f>
        <v>6.8</v>
      </c>
      <c r="N63" s="139">
        <f>H63</f>
        <v>7.1</v>
      </c>
      <c r="O63" s="138"/>
      <c r="P63" s="138"/>
      <c r="Q63" s="138"/>
      <c r="R63" s="138"/>
      <c r="S63" s="138"/>
      <c r="T63" s="138"/>
      <c r="U63" s="138"/>
      <c r="V63" s="138"/>
      <c r="W63" s="138"/>
      <c r="X63" s="138"/>
      <c r="Y63" s="138"/>
      <c r="Z63" s="138"/>
    </row>
    <row r="64" spans="1:30" s="86" customFormat="1" x14ac:dyDescent="0.2">
      <c r="A64" s="97" t="s">
        <v>35</v>
      </c>
      <c r="B64" s="97" t="s">
        <v>214</v>
      </c>
      <c r="C64" s="138">
        <v>21</v>
      </c>
      <c r="D64" s="137">
        <v>46.6</v>
      </c>
      <c r="E64" s="99">
        <v>0.15</v>
      </c>
      <c r="F64" s="139">
        <v>12</v>
      </c>
      <c r="G64" s="139">
        <v>12.6</v>
      </c>
      <c r="H64" s="139">
        <v>11.7</v>
      </c>
      <c r="I64" s="138">
        <v>26</v>
      </c>
      <c r="J64" s="138">
        <v>48.7</v>
      </c>
      <c r="K64" s="138">
        <v>65</v>
      </c>
      <c r="L64" s="139">
        <f t="shared" ref="L64:N64" si="43">F64</f>
        <v>12</v>
      </c>
      <c r="M64" s="139">
        <f t="shared" si="43"/>
        <v>12.6</v>
      </c>
      <c r="N64" s="139">
        <f t="shared" si="43"/>
        <v>11.7</v>
      </c>
      <c r="O64" s="138"/>
      <c r="P64" s="138"/>
      <c r="Q64" s="138"/>
      <c r="R64" s="138"/>
      <c r="S64" s="138"/>
      <c r="T64" s="138"/>
      <c r="U64" s="138"/>
      <c r="V64" s="138"/>
      <c r="W64" s="138"/>
      <c r="X64" s="138"/>
      <c r="Y64" s="138"/>
      <c r="Z64" s="138"/>
      <c r="AA64" s="264"/>
      <c r="AB64" s="264"/>
      <c r="AC64" s="264"/>
    </row>
    <row r="65" spans="1:26" s="86" customFormat="1" x14ac:dyDescent="0.2">
      <c r="A65" s="97" t="s">
        <v>16</v>
      </c>
      <c r="B65" s="97" t="s">
        <v>17</v>
      </c>
      <c r="C65" s="138">
        <v>21</v>
      </c>
      <c r="D65" s="137">
        <v>46.6</v>
      </c>
      <c r="E65" s="138">
        <v>0.15</v>
      </c>
      <c r="F65" s="139">
        <v>1.5</v>
      </c>
      <c r="G65" s="139">
        <v>1.6</v>
      </c>
      <c r="H65" s="139">
        <v>1.8</v>
      </c>
      <c r="I65" s="138">
        <v>27</v>
      </c>
      <c r="J65" s="138">
        <v>48.7</v>
      </c>
      <c r="K65" s="138">
        <v>70</v>
      </c>
      <c r="L65" s="139">
        <f t="shared" ref="L65:N67" si="44">F65</f>
        <v>1.5</v>
      </c>
      <c r="M65" s="139">
        <f t="shared" si="44"/>
        <v>1.6</v>
      </c>
      <c r="N65" s="139">
        <f t="shared" si="44"/>
        <v>1.8</v>
      </c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</row>
    <row r="66" spans="1:26" s="86" customFormat="1" ht="18" customHeight="1" x14ac:dyDescent="0.2">
      <c r="A66" s="97" t="s">
        <v>29</v>
      </c>
      <c r="B66" s="97" t="s">
        <v>21</v>
      </c>
      <c r="C66" s="138">
        <v>21</v>
      </c>
      <c r="D66" s="137">
        <v>46.6</v>
      </c>
      <c r="E66" s="99">
        <v>0.15</v>
      </c>
      <c r="F66" s="139">
        <v>1.2</v>
      </c>
      <c r="G66" s="139">
        <v>1.4</v>
      </c>
      <c r="H66" s="139">
        <v>1.3</v>
      </c>
      <c r="I66" s="138">
        <v>27</v>
      </c>
      <c r="J66" s="138">
        <v>48.7</v>
      </c>
      <c r="K66" s="138">
        <v>70</v>
      </c>
      <c r="L66" s="139">
        <f t="shared" si="44"/>
        <v>1.2</v>
      </c>
      <c r="M66" s="139">
        <f t="shared" si="44"/>
        <v>1.4</v>
      </c>
      <c r="N66" s="139">
        <f t="shared" si="44"/>
        <v>1.3</v>
      </c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</row>
    <row r="67" spans="1:26" s="86" customFormat="1" x14ac:dyDescent="0.2">
      <c r="A67" s="97" t="s">
        <v>31</v>
      </c>
      <c r="B67" s="97" t="s">
        <v>21</v>
      </c>
      <c r="C67" s="138">
        <v>21</v>
      </c>
      <c r="D67" s="137">
        <v>46.6</v>
      </c>
      <c r="E67" s="99">
        <v>0.15</v>
      </c>
      <c r="F67" s="139">
        <v>11.2</v>
      </c>
      <c r="G67" s="139">
        <v>10.3</v>
      </c>
      <c r="H67" s="139">
        <v>11.3</v>
      </c>
      <c r="I67" s="138">
        <v>26</v>
      </c>
      <c r="J67" s="138">
        <v>48.7</v>
      </c>
      <c r="K67" s="138">
        <v>65</v>
      </c>
      <c r="L67" s="139">
        <f t="shared" si="44"/>
        <v>11.2</v>
      </c>
      <c r="M67" s="139">
        <f t="shared" si="44"/>
        <v>10.3</v>
      </c>
      <c r="N67" s="139">
        <f t="shared" si="44"/>
        <v>11.3</v>
      </c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</row>
    <row r="68" spans="1:26" s="86" customFormat="1" x14ac:dyDescent="0.2">
      <c r="A68" s="97" t="s">
        <v>315</v>
      </c>
      <c r="B68" s="97" t="s">
        <v>297</v>
      </c>
      <c r="C68" s="85">
        <v>21</v>
      </c>
      <c r="D68" s="138">
        <v>46.6</v>
      </c>
      <c r="E68" s="138">
        <v>0.15</v>
      </c>
      <c r="F68" s="139">
        <v>1.7</v>
      </c>
      <c r="G68" s="138">
        <v>1.8</v>
      </c>
      <c r="H68" s="139">
        <v>1.8</v>
      </c>
      <c r="I68" s="138">
        <v>27</v>
      </c>
      <c r="J68" s="138">
        <v>48.7</v>
      </c>
      <c r="K68" s="138">
        <v>70</v>
      </c>
      <c r="L68" s="139">
        <f>F68</f>
        <v>1.7</v>
      </c>
      <c r="M68" s="138">
        <f t="shared" ref="M68:N68" si="45">G68</f>
        <v>1.8</v>
      </c>
      <c r="N68" s="139">
        <f t="shared" si="45"/>
        <v>1.8</v>
      </c>
      <c r="O68" s="138"/>
      <c r="P68" s="138"/>
      <c r="Q68" s="138"/>
      <c r="R68" s="138"/>
      <c r="S68" s="139"/>
      <c r="T68" s="139"/>
      <c r="U68" s="138"/>
      <c r="V68" s="138"/>
      <c r="W68" s="138"/>
      <c r="X68" s="138"/>
      <c r="Y68" s="138"/>
      <c r="Z68" s="138"/>
    </row>
    <row r="69" spans="1:26" s="86" customFormat="1" ht="25.5" x14ac:dyDescent="0.2">
      <c r="A69" s="97" t="s">
        <v>311</v>
      </c>
      <c r="B69" s="97" t="s">
        <v>255</v>
      </c>
      <c r="C69" s="138">
        <v>21</v>
      </c>
      <c r="D69" s="138">
        <v>46.6</v>
      </c>
      <c r="E69" s="99">
        <v>0.15</v>
      </c>
      <c r="F69" s="139">
        <v>1</v>
      </c>
      <c r="G69" s="139">
        <v>1.3</v>
      </c>
      <c r="H69" s="139">
        <v>0.9</v>
      </c>
      <c r="I69" s="138">
        <v>27</v>
      </c>
      <c r="J69" s="138">
        <v>48.7</v>
      </c>
      <c r="K69" s="138">
        <v>70</v>
      </c>
      <c r="L69" s="139">
        <f t="shared" ref="L69:L70" si="46">F69</f>
        <v>1</v>
      </c>
      <c r="M69" s="139">
        <f t="shared" ref="M69:N70" si="47">G69</f>
        <v>1.3</v>
      </c>
      <c r="N69" s="139">
        <f t="shared" si="47"/>
        <v>0.9</v>
      </c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</row>
    <row r="70" spans="1:26" s="86" customFormat="1" x14ac:dyDescent="0.2">
      <c r="A70" s="97" t="s">
        <v>434</v>
      </c>
      <c r="B70" s="97" t="s">
        <v>435</v>
      </c>
      <c r="C70" s="138">
        <v>21</v>
      </c>
      <c r="D70" s="137">
        <v>46.6</v>
      </c>
      <c r="E70" s="99">
        <v>0.15</v>
      </c>
      <c r="F70" s="138">
        <v>0.1</v>
      </c>
      <c r="G70" s="138">
        <v>0.1</v>
      </c>
      <c r="H70" s="138">
        <v>0.1</v>
      </c>
      <c r="I70" s="138">
        <v>27</v>
      </c>
      <c r="J70" s="138">
        <v>48.7</v>
      </c>
      <c r="K70" s="138">
        <v>70</v>
      </c>
      <c r="L70" s="138">
        <f t="shared" si="46"/>
        <v>0.1</v>
      </c>
      <c r="M70" s="138">
        <f t="shared" si="47"/>
        <v>0.1</v>
      </c>
      <c r="N70" s="138">
        <f t="shared" si="47"/>
        <v>0.1</v>
      </c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</row>
    <row r="71" spans="1:26" s="86" customFormat="1" x14ac:dyDescent="0.2">
      <c r="A71" s="97" t="s">
        <v>34</v>
      </c>
      <c r="B71" s="97" t="s">
        <v>21</v>
      </c>
      <c r="C71" s="138">
        <v>22</v>
      </c>
      <c r="D71" s="137">
        <v>46.5</v>
      </c>
      <c r="E71" s="99">
        <v>0.15</v>
      </c>
      <c r="F71" s="139">
        <v>35.299999999999997</v>
      </c>
      <c r="G71" s="139">
        <v>42.6</v>
      </c>
      <c r="H71" s="139">
        <v>41.2</v>
      </c>
      <c r="I71" s="138">
        <v>27</v>
      </c>
      <c r="J71" s="138">
        <v>48.7</v>
      </c>
      <c r="K71" s="261">
        <v>70</v>
      </c>
      <c r="L71" s="139">
        <f t="shared" ref="L71" si="48">F71</f>
        <v>35.299999999999997</v>
      </c>
      <c r="M71" s="139">
        <f t="shared" ref="M71:N71" si="49">G71</f>
        <v>42.6</v>
      </c>
      <c r="N71" s="139">
        <f t="shared" si="49"/>
        <v>41.2</v>
      </c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</row>
    <row r="72" spans="1:26" s="86" customFormat="1" x14ac:dyDescent="0.2">
      <c r="A72" s="97" t="s">
        <v>36</v>
      </c>
      <c r="B72" s="97" t="s">
        <v>37</v>
      </c>
      <c r="C72" s="137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>
        <v>1</v>
      </c>
      <c r="P72" s="138">
        <v>49.1</v>
      </c>
      <c r="Q72" s="138">
        <v>5</v>
      </c>
      <c r="R72" s="139">
        <v>0.1</v>
      </c>
      <c r="S72" s="139">
        <v>0.1</v>
      </c>
      <c r="T72" s="139">
        <v>0.1</v>
      </c>
      <c r="U72" s="138"/>
      <c r="V72" s="138"/>
      <c r="W72" s="138"/>
      <c r="X72" s="138"/>
      <c r="Y72" s="138"/>
      <c r="Z72" s="138"/>
    </row>
    <row r="73" spans="1:26" s="86" customFormat="1" x14ac:dyDescent="0.2">
      <c r="A73" s="100" t="s">
        <v>12</v>
      </c>
      <c r="B73" s="100" t="s">
        <v>13</v>
      </c>
      <c r="C73" s="83"/>
      <c r="D73" s="265"/>
      <c r="E73" s="266"/>
      <c r="F73" s="138"/>
      <c r="G73" s="138"/>
      <c r="H73" s="138"/>
      <c r="I73" s="138"/>
      <c r="J73" s="138"/>
      <c r="K73" s="138"/>
      <c r="L73" s="138"/>
      <c r="M73" s="138"/>
      <c r="N73" s="138"/>
      <c r="O73" s="138">
        <v>1</v>
      </c>
      <c r="P73" s="138">
        <v>49.1</v>
      </c>
      <c r="Q73" s="138">
        <v>5</v>
      </c>
      <c r="R73" s="139">
        <v>0.2</v>
      </c>
      <c r="S73" s="139">
        <v>0.2</v>
      </c>
      <c r="T73" s="138">
        <v>0.3</v>
      </c>
      <c r="U73" s="138"/>
      <c r="V73" s="138"/>
      <c r="W73" s="138"/>
      <c r="X73" s="138"/>
      <c r="Y73" s="138"/>
      <c r="Z73" s="138"/>
    </row>
    <row r="74" spans="1:26" s="86" customFormat="1" ht="134.25" customHeight="1" x14ac:dyDescent="0.2">
      <c r="A74" s="97" t="s">
        <v>40</v>
      </c>
      <c r="B74" s="97" t="s">
        <v>272</v>
      </c>
      <c r="C74" s="137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>
        <v>2</v>
      </c>
      <c r="P74" s="138">
        <v>49.1</v>
      </c>
      <c r="Q74" s="138">
        <v>10</v>
      </c>
      <c r="R74" s="139">
        <v>6.9</v>
      </c>
      <c r="S74" s="139">
        <v>7.1</v>
      </c>
      <c r="T74" s="139">
        <v>7</v>
      </c>
      <c r="U74" s="138">
        <v>3</v>
      </c>
      <c r="V74" s="138">
        <v>49.8</v>
      </c>
      <c r="W74" s="138">
        <v>90</v>
      </c>
      <c r="X74" s="139">
        <f>R74</f>
        <v>6.9</v>
      </c>
      <c r="Y74" s="139">
        <f t="shared" ref="Y74:Z74" si="50">S74</f>
        <v>7.1</v>
      </c>
      <c r="Z74" s="139">
        <f t="shared" si="50"/>
        <v>7</v>
      </c>
    </row>
    <row r="75" spans="1:26" s="86" customFormat="1" ht="25.5" x14ac:dyDescent="0.2">
      <c r="A75" s="97" t="s">
        <v>216</v>
      </c>
      <c r="B75" s="97" t="s">
        <v>205</v>
      </c>
      <c r="C75" s="265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>
        <v>4</v>
      </c>
      <c r="P75" s="138">
        <v>49.1</v>
      </c>
      <c r="Q75" s="138">
        <v>20</v>
      </c>
      <c r="R75" s="139">
        <v>25.2</v>
      </c>
      <c r="S75" s="139">
        <v>27.9</v>
      </c>
      <c r="T75" s="139">
        <v>28.7</v>
      </c>
      <c r="U75" s="138"/>
      <c r="V75" s="138"/>
      <c r="W75" s="138"/>
      <c r="X75" s="138"/>
      <c r="Y75" s="138"/>
      <c r="Z75" s="138"/>
    </row>
    <row r="76" spans="1:26" s="86" customFormat="1" ht="38.25" x14ac:dyDescent="0.2">
      <c r="A76" s="97" t="s">
        <v>38</v>
      </c>
      <c r="B76" s="97" t="s">
        <v>256</v>
      </c>
      <c r="C76" s="265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>
        <v>5</v>
      </c>
      <c r="P76" s="138">
        <v>49.1</v>
      </c>
      <c r="Q76" s="138">
        <v>25</v>
      </c>
      <c r="R76" s="139">
        <v>12.9</v>
      </c>
      <c r="S76" s="139">
        <v>10.7</v>
      </c>
      <c r="T76" s="139">
        <v>10.7</v>
      </c>
      <c r="U76" s="138"/>
      <c r="V76" s="138"/>
      <c r="W76" s="138"/>
      <c r="X76" s="138"/>
      <c r="Y76" s="138"/>
      <c r="Z76" s="138"/>
    </row>
    <row r="77" spans="1:26" s="86" customFormat="1" x14ac:dyDescent="0.2">
      <c r="A77" s="97" t="s">
        <v>30</v>
      </c>
      <c r="B77" s="195" t="s">
        <v>206</v>
      </c>
      <c r="C77" s="137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>
        <v>6</v>
      </c>
      <c r="P77" s="138">
        <v>49.1</v>
      </c>
      <c r="Q77" s="138">
        <v>30</v>
      </c>
      <c r="R77" s="139">
        <v>21.6</v>
      </c>
      <c r="S77" s="139">
        <v>19.100000000000001</v>
      </c>
      <c r="T77" s="139">
        <v>24.9</v>
      </c>
      <c r="U77" s="138"/>
      <c r="V77" s="138"/>
      <c r="W77" s="138"/>
      <c r="X77" s="138"/>
      <c r="Y77" s="138"/>
      <c r="Z77" s="138"/>
    </row>
    <row r="78" spans="1:26" s="86" customFormat="1" x14ac:dyDescent="0.2">
      <c r="A78" s="97" t="s">
        <v>436</v>
      </c>
      <c r="B78" s="195" t="s">
        <v>437</v>
      </c>
      <c r="C78" s="137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>
        <v>8</v>
      </c>
      <c r="P78" s="138">
        <v>49.1</v>
      </c>
      <c r="Q78" s="138">
        <v>40</v>
      </c>
      <c r="R78" s="139">
        <v>10.3</v>
      </c>
      <c r="S78" s="139">
        <v>9.3000000000000007</v>
      </c>
      <c r="T78" s="139">
        <v>9</v>
      </c>
      <c r="U78" s="138"/>
      <c r="V78" s="138"/>
      <c r="W78" s="138"/>
      <c r="X78" s="138"/>
      <c r="Y78" s="138"/>
      <c r="Z78" s="138"/>
    </row>
    <row r="79" spans="1:26" s="86" customFormat="1" ht="38.25" x14ac:dyDescent="0.2">
      <c r="A79" s="97" t="s">
        <v>48</v>
      </c>
      <c r="B79" s="97" t="s">
        <v>253</v>
      </c>
      <c r="C79" s="137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  <c r="O79" s="138">
        <v>8</v>
      </c>
      <c r="P79" s="138">
        <v>49.1</v>
      </c>
      <c r="Q79" s="138">
        <v>40</v>
      </c>
      <c r="R79" s="139">
        <v>1.2</v>
      </c>
      <c r="S79" s="139">
        <v>2.2000000000000002</v>
      </c>
      <c r="T79" s="139">
        <v>1.7</v>
      </c>
      <c r="U79" s="138"/>
      <c r="V79" s="138"/>
      <c r="W79" s="138"/>
      <c r="X79" s="138"/>
      <c r="Y79" s="138"/>
      <c r="Z79" s="138"/>
    </row>
    <row r="80" spans="1:26" s="86" customFormat="1" ht="25.5" x14ac:dyDescent="0.2">
      <c r="A80" s="97" t="s">
        <v>316</v>
      </c>
      <c r="B80" s="97" t="s">
        <v>298</v>
      </c>
      <c r="C80" s="137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38"/>
      <c r="O80" s="138">
        <v>8</v>
      </c>
      <c r="P80" s="138">
        <v>49.1</v>
      </c>
      <c r="Q80" s="138">
        <v>40</v>
      </c>
      <c r="R80" s="139">
        <v>9</v>
      </c>
      <c r="S80" s="138">
        <v>7.2</v>
      </c>
      <c r="T80" s="138">
        <v>9.3000000000000007</v>
      </c>
      <c r="U80" s="138"/>
      <c r="V80" s="138"/>
      <c r="W80" s="138"/>
      <c r="X80" s="138"/>
      <c r="Y80" s="138"/>
      <c r="Z80" s="138"/>
    </row>
    <row r="81" spans="2:27" x14ac:dyDescent="0.2">
      <c r="B81" s="88" t="s">
        <v>135</v>
      </c>
      <c r="F81" s="123">
        <f>SUM(F25:F80)</f>
        <v>466.1</v>
      </c>
      <c r="G81" s="123">
        <f t="shared" ref="G81:H81" si="51">SUM(G25:G80)</f>
        <v>490.4</v>
      </c>
      <c r="H81" s="123">
        <f t="shared" si="51"/>
        <v>480.5</v>
      </c>
      <c r="I81" s="123"/>
      <c r="J81" s="123"/>
      <c r="K81" s="123"/>
      <c r="L81" s="123">
        <f>SUM(L25:L80)</f>
        <v>454.7</v>
      </c>
      <c r="M81" s="123">
        <f t="shared" ref="M81:T81" si="52">SUM(M25:M80)</f>
        <v>476.2</v>
      </c>
      <c r="N81" s="123">
        <f t="shared" si="52"/>
        <v>467.2</v>
      </c>
      <c r="O81" s="123"/>
      <c r="P81" s="123"/>
      <c r="Q81" s="123"/>
      <c r="R81" s="123">
        <f t="shared" si="52"/>
        <v>87.4</v>
      </c>
      <c r="S81" s="123">
        <f t="shared" si="52"/>
        <v>83.8</v>
      </c>
      <c r="T81" s="123">
        <f t="shared" si="52"/>
        <v>91.7</v>
      </c>
      <c r="U81" s="235"/>
      <c r="V81" s="235"/>
      <c r="W81" s="235"/>
      <c r="X81" s="123">
        <f>SUM(X25:X80)</f>
        <v>141.5</v>
      </c>
      <c r="Y81" s="205">
        <f>SUM(Y25:Y80)</f>
        <v>149.6</v>
      </c>
      <c r="Z81" s="205">
        <f>SUM(Z25:Z80)</f>
        <v>149.80000000000001</v>
      </c>
    </row>
    <row r="82" spans="2:27" x14ac:dyDescent="0.2">
      <c r="F82" s="87"/>
      <c r="R82" s="87"/>
      <c r="X82" s="87"/>
    </row>
    <row r="83" spans="2:27" x14ac:dyDescent="0.2">
      <c r="B83" s="92" t="str">
        <f>'ВЭС, ВПМЭС'!B94</f>
        <v>АЧР-1 (САЧР), АЧР-2 несовмещенная</v>
      </c>
      <c r="F83" s="123">
        <f>F81+R81</f>
        <v>553.5</v>
      </c>
      <c r="G83" s="123">
        <f t="shared" ref="G83:H83" si="53">G81+S81</f>
        <v>574.20000000000005</v>
      </c>
      <c r="H83" s="123">
        <f t="shared" si="53"/>
        <v>572.20000000000005</v>
      </c>
    </row>
    <row r="85" spans="2:27" hidden="1" x14ac:dyDescent="0.2">
      <c r="E85" s="123">
        <v>49.2</v>
      </c>
      <c r="F85" s="123">
        <f>F25+F26+F27+F28+F29+F30</f>
        <v>11.4</v>
      </c>
      <c r="G85" s="123">
        <f t="shared" ref="G85:H85" si="54">G25+G26+G27+G28+G29+G30</f>
        <v>14.2</v>
      </c>
      <c r="H85" s="123">
        <f t="shared" si="54"/>
        <v>13.3</v>
      </c>
      <c r="J85" s="87"/>
      <c r="K85" s="87"/>
      <c r="L85" s="87"/>
      <c r="M85" s="87"/>
      <c r="N85" s="87"/>
      <c r="U85" s="235">
        <v>49.2</v>
      </c>
      <c r="V85" s="235">
        <f>V26</f>
        <v>49.8</v>
      </c>
      <c r="W85" s="235">
        <f>W26</f>
        <v>100</v>
      </c>
      <c r="X85" s="87">
        <f>X26+X29</f>
        <v>2.2000000000000002</v>
      </c>
      <c r="Y85" s="87">
        <f t="shared" ref="Y85:Z85" si="55">Y26+Y29</f>
        <v>2.2000000000000002</v>
      </c>
      <c r="Z85" s="87">
        <f t="shared" si="55"/>
        <v>2.2999999999999998</v>
      </c>
    </row>
    <row r="86" spans="2:27" hidden="1" x14ac:dyDescent="0.2">
      <c r="M86" s="87"/>
      <c r="N86" s="87"/>
      <c r="U86" s="235">
        <v>49.2</v>
      </c>
      <c r="V86" s="235">
        <f>V27</f>
        <v>49.8</v>
      </c>
      <c r="W86" s="235">
        <v>95</v>
      </c>
      <c r="X86" s="87">
        <f>X27</f>
        <v>4.7</v>
      </c>
      <c r="Y86" s="87">
        <f t="shared" ref="Y86:Z86" si="56">Y27</f>
        <v>3.8</v>
      </c>
      <c r="Z86" s="87">
        <f t="shared" si="56"/>
        <v>3.7</v>
      </c>
    </row>
    <row r="87" spans="2:27" hidden="1" x14ac:dyDescent="0.2">
      <c r="E87" s="123">
        <v>48.7</v>
      </c>
      <c r="F87" s="87">
        <f>F31+F32</f>
        <v>3.5</v>
      </c>
      <c r="G87" s="87">
        <f t="shared" ref="G87:H87" si="57">G31+G32</f>
        <v>2.5</v>
      </c>
      <c r="H87" s="87">
        <f t="shared" si="57"/>
        <v>2.7</v>
      </c>
      <c r="I87" s="123">
        <f>SUM(L87:L89)</f>
        <v>3.5</v>
      </c>
      <c r="J87" s="123">
        <v>49</v>
      </c>
      <c r="K87" s="235">
        <v>10</v>
      </c>
      <c r="L87" s="87">
        <f>L31</f>
        <v>2.2000000000000002</v>
      </c>
      <c r="M87" s="87">
        <f t="shared" ref="M87:N87" si="58">M31</f>
        <v>1.7</v>
      </c>
      <c r="N87" s="87">
        <f t="shared" si="58"/>
        <v>1.9</v>
      </c>
      <c r="U87" s="235">
        <v>49.1</v>
      </c>
      <c r="V87" s="235">
        <f>V74</f>
        <v>49.8</v>
      </c>
      <c r="W87" s="235">
        <v>90</v>
      </c>
      <c r="X87" s="87">
        <f>X74</f>
        <v>6.9</v>
      </c>
      <c r="Y87" s="87">
        <f t="shared" ref="Y87:Z87" si="59">Y74</f>
        <v>7.1</v>
      </c>
      <c r="Z87" s="87">
        <f t="shared" si="59"/>
        <v>7</v>
      </c>
    </row>
    <row r="88" spans="2:27" hidden="1" x14ac:dyDescent="0.2">
      <c r="E88" s="123">
        <v>48.7</v>
      </c>
      <c r="J88" s="123">
        <v>49</v>
      </c>
      <c r="K88" s="70">
        <v>20</v>
      </c>
      <c r="L88" s="87">
        <f>L32</f>
        <v>1.3</v>
      </c>
      <c r="M88" s="87">
        <f t="shared" ref="M88:N88" si="60">M32</f>
        <v>0.8</v>
      </c>
      <c r="N88" s="87">
        <f t="shared" si="60"/>
        <v>0.8</v>
      </c>
      <c r="O88" s="87"/>
      <c r="U88" s="235">
        <v>48.7</v>
      </c>
      <c r="V88" s="235">
        <v>49.8</v>
      </c>
      <c r="W88" s="235">
        <v>80</v>
      </c>
      <c r="X88" s="87">
        <f>X31</f>
        <v>2.2000000000000002</v>
      </c>
      <c r="Y88" s="87">
        <f t="shared" ref="Y88:Z88" si="61">Y31</f>
        <v>1.7</v>
      </c>
      <c r="Z88" s="87">
        <f t="shared" si="61"/>
        <v>1.9</v>
      </c>
    </row>
    <row r="89" spans="2:27" hidden="1" x14ac:dyDescent="0.2">
      <c r="E89" s="123">
        <v>48.7</v>
      </c>
      <c r="F89" s="87"/>
      <c r="G89" s="87"/>
      <c r="H89" s="87"/>
      <c r="J89" s="123"/>
      <c r="K89" s="70"/>
      <c r="L89" s="87"/>
      <c r="M89" s="87"/>
      <c r="N89" s="87"/>
      <c r="U89" s="235">
        <f>U88</f>
        <v>48.7</v>
      </c>
      <c r="V89" s="235">
        <v>49.8</v>
      </c>
      <c r="W89" s="235">
        <v>75</v>
      </c>
      <c r="X89" s="87">
        <f>X32</f>
        <v>1.3</v>
      </c>
      <c r="Y89" s="87">
        <f t="shared" ref="Y89:Z89" si="62">Y32</f>
        <v>0.8</v>
      </c>
      <c r="Z89" s="87">
        <f t="shared" si="62"/>
        <v>0.8</v>
      </c>
    </row>
    <row r="90" spans="2:27" hidden="1" x14ac:dyDescent="0.2">
      <c r="E90" s="123">
        <v>48.6</v>
      </c>
      <c r="F90" s="87">
        <f>F33+F34+F35</f>
        <v>12.7</v>
      </c>
      <c r="G90" s="87">
        <f t="shared" ref="G90:H90" si="63">G33+G34+G35</f>
        <v>13.6</v>
      </c>
      <c r="H90" s="87">
        <f t="shared" si="63"/>
        <v>13.7</v>
      </c>
      <c r="J90" s="123">
        <v>49</v>
      </c>
      <c r="K90" s="70">
        <v>20</v>
      </c>
      <c r="L90" s="87">
        <f>L33+L34+L35</f>
        <v>12.7</v>
      </c>
      <c r="M90" s="87">
        <f t="shared" ref="M90:N90" si="64">M33+M34+M35</f>
        <v>13.6</v>
      </c>
      <c r="N90" s="87">
        <f t="shared" si="64"/>
        <v>13.7</v>
      </c>
      <c r="U90" s="235">
        <f>U89</f>
        <v>48.7</v>
      </c>
      <c r="V90" s="235">
        <v>49.8</v>
      </c>
      <c r="W90" s="235">
        <v>60</v>
      </c>
      <c r="X90" s="87"/>
      <c r="Y90" s="87"/>
      <c r="Z90" s="87"/>
    </row>
    <row r="91" spans="2:27" hidden="1" x14ac:dyDescent="0.2">
      <c r="E91" s="123">
        <v>48.5</v>
      </c>
      <c r="F91" s="87">
        <f>F36</f>
        <v>3.9</v>
      </c>
      <c r="G91" s="87">
        <f t="shared" ref="G91:H91" si="65">G36</f>
        <v>3.9</v>
      </c>
      <c r="H91" s="87">
        <f t="shared" si="65"/>
        <v>3.9</v>
      </c>
      <c r="J91" s="123">
        <v>48.9</v>
      </c>
      <c r="K91" s="70">
        <v>20</v>
      </c>
      <c r="L91" s="87">
        <f>L36</f>
        <v>3.9</v>
      </c>
      <c r="M91" s="87">
        <f t="shared" ref="M91:N91" si="66">M36</f>
        <v>3.9</v>
      </c>
      <c r="N91" s="87">
        <f t="shared" si="66"/>
        <v>3.9</v>
      </c>
      <c r="U91" s="235">
        <v>48.6</v>
      </c>
      <c r="V91" s="235">
        <f>V33</f>
        <v>49.8</v>
      </c>
      <c r="W91" s="235">
        <v>70</v>
      </c>
      <c r="X91" s="234">
        <f>X35</f>
        <v>2</v>
      </c>
      <c r="Y91" s="234">
        <f t="shared" ref="Y91:Z91" si="67">Y35</f>
        <v>2</v>
      </c>
      <c r="Z91" s="234">
        <f t="shared" si="67"/>
        <v>2.1</v>
      </c>
    </row>
    <row r="92" spans="2:27" hidden="1" x14ac:dyDescent="0.2">
      <c r="E92" s="123">
        <v>48.4</v>
      </c>
      <c r="F92" s="87">
        <f>F37+F38</f>
        <v>23</v>
      </c>
      <c r="G92" s="87">
        <f t="shared" ref="G92:H92" si="68">G37+G38</f>
        <v>22.9</v>
      </c>
      <c r="H92" s="87">
        <f t="shared" si="68"/>
        <v>22.8</v>
      </c>
      <c r="J92" s="123">
        <v>48.9</v>
      </c>
      <c r="K92" s="235">
        <v>25</v>
      </c>
      <c r="L92" s="87">
        <f>L37+L38</f>
        <v>23</v>
      </c>
      <c r="M92" s="87">
        <f t="shared" ref="M92:N92" si="69">M37+M38</f>
        <v>22.9</v>
      </c>
      <c r="N92" s="87">
        <f t="shared" si="69"/>
        <v>22.8</v>
      </c>
      <c r="U92" s="235">
        <v>48.6</v>
      </c>
      <c r="V92" s="235">
        <f>V57</f>
        <v>49.7</v>
      </c>
      <c r="W92" s="235">
        <f>W33</f>
        <v>65</v>
      </c>
      <c r="X92" s="87">
        <f>X33+X34</f>
        <v>10.7</v>
      </c>
      <c r="Y92" s="87">
        <f t="shared" ref="Y92:Z92" si="70">Y33+Y34</f>
        <v>11.6</v>
      </c>
      <c r="Z92" s="87">
        <f t="shared" si="70"/>
        <v>11.6</v>
      </c>
    </row>
    <row r="93" spans="2:27" hidden="1" x14ac:dyDescent="0.2">
      <c r="E93" s="123">
        <v>48.3</v>
      </c>
      <c r="F93" s="87">
        <f>F39</f>
        <v>10.9</v>
      </c>
      <c r="G93" s="87">
        <f t="shared" ref="G93:H93" si="71">G39</f>
        <v>12.1</v>
      </c>
      <c r="H93" s="87">
        <f t="shared" si="71"/>
        <v>11.4</v>
      </c>
      <c r="J93" s="123">
        <v>48.9</v>
      </c>
      <c r="K93" s="235">
        <v>30</v>
      </c>
      <c r="L93" s="87">
        <f>L39</f>
        <v>10.9</v>
      </c>
      <c r="M93" s="87">
        <f t="shared" ref="M93:N93" si="72">M39</f>
        <v>12.1</v>
      </c>
      <c r="N93" s="87">
        <f t="shared" si="72"/>
        <v>11.4</v>
      </c>
      <c r="U93" s="235">
        <v>48.5</v>
      </c>
      <c r="V93" s="235">
        <f>V37</f>
        <v>49.8</v>
      </c>
      <c r="W93" s="235">
        <v>60</v>
      </c>
      <c r="X93" s="87">
        <f>X36</f>
        <v>3.9</v>
      </c>
      <c r="Y93" s="87">
        <f t="shared" ref="Y93:Z93" si="73">Y36</f>
        <v>3.9</v>
      </c>
      <c r="Z93" s="87">
        <f t="shared" si="73"/>
        <v>3.9</v>
      </c>
    </row>
    <row r="94" spans="2:27" hidden="1" x14ac:dyDescent="0.2">
      <c r="E94" s="123">
        <v>48.3</v>
      </c>
      <c r="L94" s="87"/>
      <c r="M94" s="87"/>
      <c r="N94" s="87"/>
      <c r="U94" s="235"/>
      <c r="V94" s="235"/>
      <c r="W94" s="235"/>
      <c r="X94" s="87"/>
      <c r="Y94" s="87"/>
      <c r="Z94" s="87"/>
    </row>
    <row r="95" spans="2:27" hidden="1" x14ac:dyDescent="0.2">
      <c r="E95" s="123">
        <v>48.2</v>
      </c>
      <c r="F95" s="87">
        <f>F40</f>
        <v>0.1</v>
      </c>
      <c r="G95" s="87">
        <f t="shared" ref="G95:H95" si="74">G40</f>
        <v>0.4</v>
      </c>
      <c r="H95" s="87">
        <f t="shared" si="74"/>
        <v>0.1</v>
      </c>
      <c r="I95" s="123"/>
      <c r="J95" s="123">
        <v>48.9</v>
      </c>
      <c r="K95" s="235">
        <v>30</v>
      </c>
      <c r="L95" s="87">
        <f>L40</f>
        <v>0.1</v>
      </c>
      <c r="M95" s="87">
        <f t="shared" ref="M95:N95" si="75">M40</f>
        <v>0.4</v>
      </c>
      <c r="N95" s="87">
        <f t="shared" si="75"/>
        <v>0.1</v>
      </c>
      <c r="U95" s="235">
        <v>48.5</v>
      </c>
      <c r="V95" s="235">
        <f>V38</f>
        <v>49.8</v>
      </c>
      <c r="W95" s="235"/>
      <c r="X95" s="87"/>
      <c r="Y95" s="87"/>
      <c r="Z95" s="87"/>
    </row>
    <row r="96" spans="2:27" hidden="1" x14ac:dyDescent="0.2">
      <c r="E96" s="123">
        <v>48</v>
      </c>
      <c r="F96" s="132"/>
      <c r="G96" s="132"/>
      <c r="H96" s="132"/>
      <c r="J96" s="123">
        <v>48.9</v>
      </c>
      <c r="K96" s="235">
        <v>32</v>
      </c>
      <c r="L96" s="87">
        <f>L44</f>
        <v>3.3</v>
      </c>
      <c r="M96" s="87">
        <f t="shared" ref="M96:N96" si="76">M44</f>
        <v>3.6</v>
      </c>
      <c r="N96" s="87">
        <f t="shared" si="76"/>
        <v>3.6</v>
      </c>
      <c r="U96" s="235">
        <v>48.4</v>
      </c>
      <c r="V96" s="235">
        <f>V41</f>
        <v>49.8</v>
      </c>
      <c r="W96" s="235">
        <v>55</v>
      </c>
      <c r="X96" s="87">
        <f>X38</f>
        <v>7.7</v>
      </c>
      <c r="Y96" s="87">
        <f t="shared" ref="Y96:Z96" si="77">Y38</f>
        <v>7.5</v>
      </c>
      <c r="Z96" s="87">
        <f t="shared" si="77"/>
        <v>7.4</v>
      </c>
      <c r="AA96" s="87"/>
    </row>
    <row r="97" spans="3:26" hidden="1" x14ac:dyDescent="0.2">
      <c r="E97" s="123">
        <v>48</v>
      </c>
      <c r="F97" s="87">
        <f>F41+F42+F43+F44</f>
        <v>28.7</v>
      </c>
      <c r="G97" s="87">
        <f t="shared" ref="G97:H97" si="78">G41+G42+G43+G44</f>
        <v>27.3</v>
      </c>
      <c r="H97" s="87">
        <f t="shared" si="78"/>
        <v>28.5</v>
      </c>
      <c r="I97" s="123"/>
      <c r="J97" s="123">
        <v>48.9</v>
      </c>
      <c r="K97" s="235">
        <v>35</v>
      </c>
      <c r="L97" s="87">
        <f>L41+L42+L43</f>
        <v>25.4</v>
      </c>
      <c r="M97" s="87">
        <f t="shared" ref="M97:N97" si="79">M41+M42+M43</f>
        <v>23.7</v>
      </c>
      <c r="N97" s="87">
        <f t="shared" si="79"/>
        <v>24.9</v>
      </c>
      <c r="U97" s="235">
        <v>48.4</v>
      </c>
      <c r="V97" s="235">
        <f>V42</f>
        <v>49.8</v>
      </c>
      <c r="W97" s="235">
        <v>50</v>
      </c>
      <c r="X97" s="87">
        <f>X37</f>
        <v>15.3</v>
      </c>
      <c r="Y97" s="87">
        <f t="shared" ref="Y97:Z97" si="80">Y37</f>
        <v>15.4</v>
      </c>
      <c r="Z97" s="87">
        <f t="shared" si="80"/>
        <v>15.4</v>
      </c>
    </row>
    <row r="98" spans="3:26" hidden="1" x14ac:dyDescent="0.2">
      <c r="E98" s="123">
        <v>47.9</v>
      </c>
      <c r="F98" s="87">
        <f>F45</f>
        <v>6.9</v>
      </c>
      <c r="G98" s="87">
        <f t="shared" ref="G98:H98" si="81">G45</f>
        <v>7.5</v>
      </c>
      <c r="H98" s="87">
        <f t="shared" si="81"/>
        <v>6.7</v>
      </c>
      <c r="J98" s="123">
        <v>48.9</v>
      </c>
      <c r="K98" s="235">
        <v>35</v>
      </c>
      <c r="L98" s="87">
        <f>L45</f>
        <v>6.9</v>
      </c>
      <c r="M98" s="87">
        <f t="shared" ref="M98:N98" si="82">M45</f>
        <v>7.5</v>
      </c>
      <c r="N98" s="87">
        <f t="shared" si="82"/>
        <v>6.7</v>
      </c>
      <c r="U98" s="235">
        <v>48.3</v>
      </c>
      <c r="V98" s="235">
        <v>49.8</v>
      </c>
      <c r="W98" s="235">
        <v>45</v>
      </c>
      <c r="X98" s="87">
        <f>X39</f>
        <v>10.9</v>
      </c>
      <c r="Y98" s="87">
        <f t="shared" ref="Y98:Z98" si="83">Y39</f>
        <v>12.1</v>
      </c>
      <c r="Z98" s="87">
        <f t="shared" si="83"/>
        <v>11.4</v>
      </c>
    </row>
    <row r="99" spans="3:26" hidden="1" x14ac:dyDescent="0.2">
      <c r="D99" s="123"/>
      <c r="E99" s="123">
        <v>47.8</v>
      </c>
      <c r="F99" s="87">
        <f>F46+F47+F48+F49+F50</f>
        <v>22.9</v>
      </c>
      <c r="G99" s="87">
        <f t="shared" ref="G99:H99" si="84">G46+G47+G48+G49+G50</f>
        <v>23.8</v>
      </c>
      <c r="H99" s="87">
        <f t="shared" si="84"/>
        <v>24.7</v>
      </c>
      <c r="J99" s="123">
        <v>48.8</v>
      </c>
      <c r="K99" s="235">
        <v>35</v>
      </c>
      <c r="L99" s="87">
        <f>L47+L48+L49+L50</f>
        <v>15.7</v>
      </c>
      <c r="M99" s="87">
        <f t="shared" ref="M99:N99" si="85">M47+M48+M49+M50</f>
        <v>16.7</v>
      </c>
      <c r="N99" s="87">
        <f t="shared" si="85"/>
        <v>17.600000000000001</v>
      </c>
      <c r="U99" s="235">
        <v>48.2</v>
      </c>
      <c r="V99" s="235">
        <v>49.8</v>
      </c>
      <c r="W99" s="235">
        <v>40</v>
      </c>
      <c r="X99" s="87">
        <f>X40</f>
        <v>0.1</v>
      </c>
      <c r="Y99" s="87">
        <f t="shared" ref="Y99:Z99" si="86">Y40</f>
        <v>0.4</v>
      </c>
      <c r="Z99" s="87">
        <f t="shared" si="86"/>
        <v>0.1</v>
      </c>
    </row>
    <row r="100" spans="3:26" hidden="1" x14ac:dyDescent="0.2">
      <c r="E100" s="123">
        <v>47.8</v>
      </c>
      <c r="J100" s="123">
        <v>48.8</v>
      </c>
      <c r="K100" s="235">
        <v>40</v>
      </c>
      <c r="L100" s="87">
        <f>L46</f>
        <v>7.2</v>
      </c>
      <c r="M100" s="87">
        <f t="shared" ref="M100:N100" si="87">M46</f>
        <v>7.1</v>
      </c>
      <c r="N100" s="87">
        <f t="shared" si="87"/>
        <v>7.1</v>
      </c>
      <c r="U100" s="123">
        <v>48</v>
      </c>
      <c r="V100" s="235">
        <v>49.8</v>
      </c>
      <c r="W100" s="235">
        <v>25</v>
      </c>
      <c r="X100" s="87">
        <f>X41</f>
        <v>8.6999999999999993</v>
      </c>
      <c r="Y100" s="87">
        <f t="shared" ref="Y100:Z100" si="88">Y41</f>
        <v>6.5</v>
      </c>
      <c r="Z100" s="87">
        <f t="shared" si="88"/>
        <v>7.4</v>
      </c>
    </row>
    <row r="101" spans="3:26" hidden="1" x14ac:dyDescent="0.2">
      <c r="E101" s="123">
        <v>47.7</v>
      </c>
      <c r="F101" s="87">
        <f>F51</f>
        <v>43.2</v>
      </c>
      <c r="G101" s="87">
        <f t="shared" ref="G101:H101" si="89">G51</f>
        <v>43.8</v>
      </c>
      <c r="H101" s="87">
        <f t="shared" si="89"/>
        <v>43.2</v>
      </c>
      <c r="J101" s="123">
        <v>48.8</v>
      </c>
      <c r="K101" s="235">
        <v>40</v>
      </c>
      <c r="L101" s="87">
        <f>L51</f>
        <v>43.2</v>
      </c>
      <c r="M101" s="87">
        <f t="shared" ref="M101:N101" si="90">M51</f>
        <v>43.8</v>
      </c>
      <c r="N101" s="87">
        <f t="shared" si="90"/>
        <v>43.2</v>
      </c>
      <c r="U101" s="123">
        <v>48</v>
      </c>
      <c r="V101" s="235">
        <v>49.8</v>
      </c>
      <c r="W101" s="235">
        <v>20</v>
      </c>
      <c r="X101" s="87">
        <f>X42</f>
        <v>16.5</v>
      </c>
      <c r="Y101" s="87">
        <f t="shared" ref="Y101:Z101" si="91">Y42</f>
        <v>16.7</v>
      </c>
      <c r="Z101" s="87">
        <f t="shared" si="91"/>
        <v>17.3</v>
      </c>
    </row>
    <row r="102" spans="3:26" hidden="1" x14ac:dyDescent="0.2">
      <c r="E102" s="123">
        <v>47.6</v>
      </c>
      <c r="F102" s="87">
        <f>F52</f>
        <v>40.200000000000003</v>
      </c>
      <c r="G102" s="87">
        <f t="shared" ref="G102:H102" si="92">G52</f>
        <v>40.700000000000003</v>
      </c>
      <c r="H102" s="87">
        <f t="shared" si="92"/>
        <v>40.799999999999997</v>
      </c>
      <c r="J102" s="123">
        <v>48.8</v>
      </c>
      <c r="K102" s="235">
        <v>45</v>
      </c>
      <c r="L102" s="87">
        <f>L52</f>
        <v>40.200000000000003</v>
      </c>
      <c r="M102" s="87">
        <f t="shared" ref="M102:N102" si="93">M52</f>
        <v>40.700000000000003</v>
      </c>
      <c r="N102" s="87">
        <f t="shared" si="93"/>
        <v>40.799999999999997</v>
      </c>
      <c r="U102" s="235">
        <v>47.9</v>
      </c>
      <c r="V102" s="235">
        <v>49.8</v>
      </c>
      <c r="W102" s="235">
        <v>10</v>
      </c>
      <c r="X102" s="87">
        <f>X45</f>
        <v>6.9</v>
      </c>
      <c r="Y102" s="87">
        <f t="shared" ref="Y102:Z102" si="94">Y45</f>
        <v>7.5</v>
      </c>
      <c r="Z102" s="87">
        <f t="shared" si="94"/>
        <v>6.7</v>
      </c>
    </row>
    <row r="103" spans="3:26" hidden="1" x14ac:dyDescent="0.2">
      <c r="E103" s="123">
        <v>47.5</v>
      </c>
      <c r="F103" s="87">
        <f>F53</f>
        <v>19.5</v>
      </c>
      <c r="G103" s="87">
        <f t="shared" ref="G103:H103" si="95">G53</f>
        <v>22</v>
      </c>
      <c r="H103" s="87">
        <f t="shared" si="95"/>
        <v>21.3</v>
      </c>
      <c r="J103" s="123">
        <v>48.8</v>
      </c>
      <c r="K103" s="235">
        <v>48</v>
      </c>
      <c r="L103" s="87">
        <f>L53</f>
        <v>19.5</v>
      </c>
      <c r="M103" s="87">
        <f t="shared" ref="M103:N103" si="96">M53</f>
        <v>22</v>
      </c>
      <c r="N103" s="87">
        <f t="shared" si="96"/>
        <v>21.3</v>
      </c>
      <c r="U103" s="235">
        <v>47.5</v>
      </c>
      <c r="V103" s="235">
        <v>49.7</v>
      </c>
      <c r="W103" s="235">
        <v>35</v>
      </c>
      <c r="X103" s="87">
        <f>X53</f>
        <v>15.1</v>
      </c>
      <c r="Y103" s="87">
        <f t="shared" ref="Y103:Z103" si="97">Y53</f>
        <v>17</v>
      </c>
      <c r="Z103" s="87">
        <f t="shared" si="97"/>
        <v>16.399999999999999</v>
      </c>
    </row>
    <row r="104" spans="3:26" hidden="1" x14ac:dyDescent="0.2">
      <c r="E104" s="123">
        <v>47.4</v>
      </c>
      <c r="F104" s="87">
        <f>F54+F55</f>
        <v>31.9</v>
      </c>
      <c r="G104" s="87">
        <f t="shared" ref="G104:H104" si="98">G54+G55</f>
        <v>34.700000000000003</v>
      </c>
      <c r="H104" s="87">
        <f t="shared" si="98"/>
        <v>30.1</v>
      </c>
      <c r="J104" s="123">
        <v>48.8</v>
      </c>
      <c r="K104" s="235">
        <v>48</v>
      </c>
      <c r="L104" s="87">
        <f>L54</f>
        <v>16.100000000000001</v>
      </c>
      <c r="M104" s="87">
        <f t="shared" ref="M104:N104" si="99">M54</f>
        <v>17.5</v>
      </c>
      <c r="N104" s="87">
        <f t="shared" si="99"/>
        <v>17.7</v>
      </c>
      <c r="O104" s="87"/>
      <c r="U104" s="235">
        <v>47.3</v>
      </c>
      <c r="V104" s="235">
        <v>49.7</v>
      </c>
      <c r="W104" s="235">
        <v>30</v>
      </c>
      <c r="X104" s="87">
        <f>X58</f>
        <v>10.3</v>
      </c>
      <c r="Y104" s="87">
        <f t="shared" ref="Y104:Z104" si="100">Y58</f>
        <v>10.6</v>
      </c>
      <c r="Z104" s="87">
        <f t="shared" si="100"/>
        <v>12</v>
      </c>
    </row>
    <row r="105" spans="3:26" hidden="1" x14ac:dyDescent="0.2">
      <c r="E105" s="123">
        <v>47.4</v>
      </c>
      <c r="F105" s="87"/>
      <c r="G105" s="87"/>
      <c r="H105" s="87"/>
      <c r="J105" s="123">
        <v>48.8</v>
      </c>
      <c r="K105" s="235">
        <v>50</v>
      </c>
      <c r="L105" s="87">
        <f>L55</f>
        <v>15.8</v>
      </c>
      <c r="M105" s="87">
        <f t="shared" ref="M105:N105" si="101">M55</f>
        <v>17.2</v>
      </c>
      <c r="N105" s="87">
        <f t="shared" si="101"/>
        <v>12.4</v>
      </c>
      <c r="U105" s="235">
        <v>47.3</v>
      </c>
      <c r="V105" s="235">
        <v>49.7</v>
      </c>
      <c r="W105" s="235">
        <v>25</v>
      </c>
      <c r="X105" s="87">
        <f>X56+X57</f>
        <v>11.8</v>
      </c>
      <c r="Y105" s="87">
        <f t="shared" ref="Y105:Z105" si="102">Y56+Y57</f>
        <v>17</v>
      </c>
      <c r="Z105" s="87">
        <f t="shared" si="102"/>
        <v>16.5</v>
      </c>
    </row>
    <row r="106" spans="3:26" hidden="1" x14ac:dyDescent="0.2">
      <c r="E106" s="123">
        <v>47.3</v>
      </c>
      <c r="F106" s="87">
        <f>F56+F57+F58</f>
        <v>22.1</v>
      </c>
      <c r="G106" s="87">
        <f t="shared" ref="G106:H106" si="103">G56+G57+G58</f>
        <v>27.6</v>
      </c>
      <c r="H106" s="87">
        <f t="shared" si="103"/>
        <v>28.5</v>
      </c>
      <c r="J106" s="123">
        <v>48.8</v>
      </c>
      <c r="K106" s="70">
        <v>50</v>
      </c>
      <c r="L106" s="87">
        <f>L56+L57+L58</f>
        <v>22.1</v>
      </c>
      <c r="M106" s="87">
        <f t="shared" ref="M106:N106" si="104">M56+M57+M58</f>
        <v>27.6</v>
      </c>
      <c r="N106" s="87">
        <f t="shared" si="104"/>
        <v>28.5</v>
      </c>
      <c r="U106" s="235">
        <v>47.2</v>
      </c>
      <c r="V106" s="235">
        <v>49.7</v>
      </c>
      <c r="W106" s="235">
        <v>20</v>
      </c>
      <c r="X106" s="87">
        <f>X60</f>
        <v>4.3</v>
      </c>
      <c r="Y106" s="87">
        <f t="shared" ref="Y106:Z106" si="105">Y60</f>
        <v>5.8</v>
      </c>
      <c r="Z106" s="87">
        <f t="shared" si="105"/>
        <v>5.9</v>
      </c>
    </row>
    <row r="107" spans="3:26" hidden="1" x14ac:dyDescent="0.2">
      <c r="E107" s="123">
        <v>47.2</v>
      </c>
      <c r="F107" s="87">
        <f>F59+F60</f>
        <v>34.1</v>
      </c>
      <c r="G107" s="87">
        <f t="shared" ref="G107:H107" si="106">G59+G60</f>
        <v>35.5</v>
      </c>
      <c r="H107" s="87">
        <f t="shared" si="106"/>
        <v>30.3</v>
      </c>
      <c r="J107" s="123">
        <f>J63</f>
        <v>48.7</v>
      </c>
      <c r="K107" s="70">
        <v>50</v>
      </c>
      <c r="L107" s="87">
        <f>L59+L60</f>
        <v>34.1</v>
      </c>
      <c r="M107" s="87">
        <f t="shared" ref="M107:N107" si="107">M59+M60</f>
        <v>35.5</v>
      </c>
      <c r="N107" s="87">
        <f t="shared" si="107"/>
        <v>30.3</v>
      </c>
      <c r="X107" s="123">
        <f>SUM(X85:X106)</f>
        <v>141.5</v>
      </c>
      <c r="Y107" s="123">
        <f t="shared" ref="Y107:Z107" si="108">SUM(Y85:Y106)</f>
        <v>149.6</v>
      </c>
      <c r="Z107" s="123">
        <f t="shared" si="108"/>
        <v>149.80000000000001</v>
      </c>
    </row>
    <row r="108" spans="3:26" hidden="1" x14ac:dyDescent="0.2">
      <c r="E108" s="123">
        <v>47</v>
      </c>
      <c r="F108" s="87">
        <f>F61</f>
        <v>53.9</v>
      </c>
      <c r="G108" s="87">
        <f t="shared" ref="G108:H108" si="109">G61</f>
        <v>48.4</v>
      </c>
      <c r="H108" s="87">
        <f t="shared" si="109"/>
        <v>42.6</v>
      </c>
      <c r="I108" s="90"/>
      <c r="J108" s="123">
        <f>J67</f>
        <v>48.7</v>
      </c>
      <c r="K108" s="235">
        <v>55</v>
      </c>
      <c r="L108" s="87">
        <f>L61</f>
        <v>53.9</v>
      </c>
      <c r="M108" s="87">
        <f t="shared" ref="M108:N108" si="110">M61</f>
        <v>48.4</v>
      </c>
      <c r="N108" s="87">
        <f t="shared" si="110"/>
        <v>42.6</v>
      </c>
      <c r="X108" s="104">
        <f>X81-X107</f>
        <v>0</v>
      </c>
      <c r="Y108" s="104">
        <f t="shared" ref="Y108:Z108" si="111">Y81-Y107</f>
        <v>0</v>
      </c>
      <c r="Z108" s="104">
        <f t="shared" si="111"/>
        <v>0</v>
      </c>
    </row>
    <row r="109" spans="3:26" s="90" customFormat="1" hidden="1" x14ac:dyDescent="0.2">
      <c r="C109" s="235"/>
      <c r="D109" s="235"/>
      <c r="E109" s="235">
        <v>46.8</v>
      </c>
      <c r="F109" s="87">
        <f>F62</f>
        <v>27.5</v>
      </c>
      <c r="G109" s="87">
        <f t="shared" ref="G109:H109" si="112">G62</f>
        <v>31</v>
      </c>
      <c r="H109" s="87">
        <f t="shared" si="112"/>
        <v>38.700000000000003</v>
      </c>
      <c r="I109" s="108"/>
      <c r="J109" s="123">
        <v>48.7</v>
      </c>
      <c r="K109" s="235">
        <v>60</v>
      </c>
      <c r="L109" s="87">
        <f>L62</f>
        <v>27.5</v>
      </c>
      <c r="M109" s="87">
        <f t="shared" ref="M109:N109" si="113">M62</f>
        <v>31</v>
      </c>
      <c r="N109" s="87">
        <f t="shared" si="113"/>
        <v>38.700000000000003</v>
      </c>
      <c r="O109" s="234"/>
      <c r="P109" s="235"/>
      <c r="Q109" s="235"/>
      <c r="R109" s="235"/>
      <c r="S109" s="235"/>
      <c r="T109" s="235"/>
      <c r="U109" s="235"/>
      <c r="V109" s="235"/>
      <c r="W109" s="235"/>
    </row>
    <row r="110" spans="3:26" s="108" customFormat="1" hidden="1" x14ac:dyDescent="0.2">
      <c r="C110" s="109"/>
      <c r="D110" s="109"/>
      <c r="E110" s="235">
        <v>46.7</v>
      </c>
      <c r="F110" s="87">
        <f>F63</f>
        <v>5.7</v>
      </c>
      <c r="G110" s="87">
        <f t="shared" ref="G110:H110" si="114">G63</f>
        <v>6.8</v>
      </c>
      <c r="H110" s="87">
        <f t="shared" si="114"/>
        <v>7.1</v>
      </c>
      <c r="I110" s="234"/>
      <c r="J110" s="123">
        <f>J64</f>
        <v>48.7</v>
      </c>
      <c r="K110" s="235">
        <v>60</v>
      </c>
      <c r="L110" s="87">
        <f>L63</f>
        <v>5.7</v>
      </c>
      <c r="M110" s="87">
        <f t="shared" ref="M110:N110" si="115">M63</f>
        <v>6.8</v>
      </c>
      <c r="N110" s="87">
        <f t="shared" si="115"/>
        <v>7.1</v>
      </c>
      <c r="O110" s="235"/>
      <c r="P110" s="109"/>
      <c r="Q110" s="109"/>
      <c r="R110" s="109"/>
      <c r="S110" s="109"/>
      <c r="T110" s="109"/>
      <c r="U110" s="109"/>
      <c r="V110" s="109"/>
      <c r="W110" s="109"/>
    </row>
    <row r="111" spans="3:26" hidden="1" x14ac:dyDescent="0.2">
      <c r="E111" s="235">
        <v>46.6</v>
      </c>
      <c r="F111" s="87">
        <f>F64+F65+F66+F67+F68+F69+F70</f>
        <v>28.7</v>
      </c>
      <c r="G111" s="87">
        <f t="shared" ref="G111:H111" si="116">G64+G65+G66+G67+G68+G69+G70</f>
        <v>29.1</v>
      </c>
      <c r="H111" s="87">
        <f t="shared" si="116"/>
        <v>28.9</v>
      </c>
      <c r="J111" s="123">
        <f>J65</f>
        <v>48.7</v>
      </c>
      <c r="K111" s="235">
        <v>65</v>
      </c>
      <c r="L111" s="87">
        <f>L64+L67</f>
        <v>23.2</v>
      </c>
      <c r="M111" s="87">
        <f t="shared" ref="M111:N111" si="117">M64+M67</f>
        <v>22.9</v>
      </c>
      <c r="N111" s="87">
        <f t="shared" si="117"/>
        <v>23</v>
      </c>
    </row>
    <row r="112" spans="3:26" hidden="1" x14ac:dyDescent="0.2">
      <c r="E112" s="235">
        <v>46.6</v>
      </c>
      <c r="J112" s="123">
        <f t="shared" ref="J112:J113" si="118">J66</f>
        <v>48.7</v>
      </c>
      <c r="K112" s="235">
        <v>70</v>
      </c>
      <c r="L112" s="87">
        <f>L65+L66+L68+L69+L70</f>
        <v>5.5</v>
      </c>
      <c r="M112" s="87">
        <f t="shared" ref="M112:N112" si="119">M65+M66+M68+M69+M70</f>
        <v>6.2</v>
      </c>
      <c r="N112" s="87">
        <f t="shared" si="119"/>
        <v>5.9</v>
      </c>
    </row>
    <row r="113" spans="5:20" hidden="1" x14ac:dyDescent="0.2">
      <c r="E113" s="235">
        <v>46.5</v>
      </c>
      <c r="F113" s="87">
        <f>F71</f>
        <v>35.299999999999997</v>
      </c>
      <c r="G113" s="87">
        <f t="shared" ref="G113:H113" si="120">G71</f>
        <v>42.6</v>
      </c>
      <c r="H113" s="87">
        <f t="shared" si="120"/>
        <v>41.2</v>
      </c>
      <c r="J113" s="123">
        <f t="shared" si="118"/>
        <v>48.7</v>
      </c>
      <c r="K113" s="235">
        <v>70</v>
      </c>
      <c r="L113" s="87">
        <f>L71</f>
        <v>35.299999999999997</v>
      </c>
      <c r="M113" s="87">
        <f t="shared" ref="M113:N113" si="121">M71</f>
        <v>42.6</v>
      </c>
      <c r="N113" s="87">
        <f t="shared" si="121"/>
        <v>41.2</v>
      </c>
    </row>
    <row r="114" spans="5:20" hidden="1" x14ac:dyDescent="0.2">
      <c r="E114" s="255" t="s">
        <v>2</v>
      </c>
      <c r="F114" s="123">
        <f>SUM(F87:F113)</f>
        <v>454.7</v>
      </c>
      <c r="G114" s="123">
        <f t="shared" ref="G114:H114" si="122">SUM(G87:G113)</f>
        <v>476.2</v>
      </c>
      <c r="H114" s="123">
        <f t="shared" si="122"/>
        <v>467.2</v>
      </c>
      <c r="L114" s="123">
        <f>SUM(L87:L113)</f>
        <v>454.7</v>
      </c>
      <c r="M114" s="123">
        <f t="shared" ref="M114:N114" si="123">SUM(M87:M113)</f>
        <v>476.2</v>
      </c>
      <c r="N114" s="123">
        <f t="shared" si="123"/>
        <v>467.2</v>
      </c>
    </row>
    <row r="115" spans="5:20" hidden="1" x14ac:dyDescent="0.2">
      <c r="E115" s="255" t="s">
        <v>460</v>
      </c>
      <c r="F115" s="123">
        <f>SUM(F85:F113)</f>
        <v>466.1</v>
      </c>
      <c r="G115" s="123">
        <f t="shared" ref="G115:H115" si="124">SUM(G85:G113)</f>
        <v>490.4</v>
      </c>
      <c r="H115" s="123">
        <f t="shared" si="124"/>
        <v>480.5</v>
      </c>
      <c r="L115" s="104">
        <f>L81-L114</f>
        <v>0</v>
      </c>
      <c r="M115" s="104">
        <f t="shared" ref="M115:N115" si="125">M81-M114</f>
        <v>0</v>
      </c>
      <c r="N115" s="104">
        <f t="shared" si="125"/>
        <v>0</v>
      </c>
    </row>
    <row r="116" spans="5:20" hidden="1" x14ac:dyDescent="0.2">
      <c r="F116" s="104">
        <f>F81-F115</f>
        <v>0</v>
      </c>
      <c r="G116" s="104">
        <f t="shared" ref="G116:H116" si="126">G81-G115</f>
        <v>0</v>
      </c>
      <c r="H116" s="104">
        <f t="shared" si="126"/>
        <v>0</v>
      </c>
    </row>
    <row r="118" spans="5:20" x14ac:dyDescent="0.2">
      <c r="E118" s="21"/>
      <c r="F118" s="87"/>
      <c r="G118" s="87"/>
      <c r="H118" s="87"/>
      <c r="I118" s="109"/>
      <c r="J118" s="109"/>
      <c r="K118" s="109"/>
      <c r="R118" s="87"/>
      <c r="S118" s="87"/>
      <c r="T118" s="87"/>
    </row>
    <row r="119" spans="5:20" x14ac:dyDescent="0.2">
      <c r="E119" s="21"/>
      <c r="F119" s="87"/>
      <c r="G119" s="87"/>
      <c r="H119" s="87"/>
      <c r="R119" s="87"/>
      <c r="S119" s="87"/>
      <c r="T119" s="87"/>
    </row>
    <row r="120" spans="5:20" x14ac:dyDescent="0.2">
      <c r="E120" s="21"/>
    </row>
    <row r="121" spans="5:20" x14ac:dyDescent="0.2">
      <c r="E121" s="21"/>
      <c r="F121" s="87"/>
      <c r="G121" s="87"/>
      <c r="H121" s="87"/>
    </row>
    <row r="122" spans="5:20" x14ac:dyDescent="0.2">
      <c r="E122" s="21"/>
    </row>
    <row r="123" spans="5:20" x14ac:dyDescent="0.2">
      <c r="E123" s="21"/>
    </row>
    <row r="124" spans="5:20" x14ac:dyDescent="0.2">
      <c r="E124" s="21"/>
    </row>
  </sheetData>
  <mergeCells count="19">
    <mergeCell ref="A24:X24"/>
    <mergeCell ref="C22:C23"/>
    <mergeCell ref="I22:I23"/>
    <mergeCell ref="U22:U23"/>
    <mergeCell ref="A21:A23"/>
    <mergeCell ref="B21:B23"/>
    <mergeCell ref="C21:H21"/>
    <mergeCell ref="F22:H22"/>
    <mergeCell ref="I21:N21"/>
    <mergeCell ref="L22:N22"/>
    <mergeCell ref="R22:T22"/>
    <mergeCell ref="O21:T21"/>
    <mergeCell ref="X22:Z22"/>
    <mergeCell ref="U21:Z21"/>
    <mergeCell ref="O22:O23"/>
    <mergeCell ref="D22:E22"/>
    <mergeCell ref="J22:K22"/>
    <mergeCell ref="P22:Q22"/>
    <mergeCell ref="V22:W22"/>
  </mergeCells>
  <phoneticPr fontId="0" type="noConversion"/>
  <pageMargins left="0.19685039370078741" right="0.19685039370078741" top="0.78740157480314965" bottom="0.78740157480314965" header="0.31496062992125984" footer="0.31496062992125984"/>
  <pageSetup paperSize="9" orientation="landscape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"/>
  <sheetViews>
    <sheetView zoomScaleNormal="100" zoomScaleSheetLayoutView="100" workbookViewId="0">
      <pane xSplit="2" ySplit="10" topLeftCell="C17" activePane="bottomRight" state="frozen"/>
      <selection pane="topRight" activeCell="C1" sqref="C1"/>
      <selection pane="bottomLeft" activeCell="A9" sqref="A9"/>
      <selection pane="bottomRight" activeCell="K38" sqref="K38"/>
    </sheetView>
  </sheetViews>
  <sheetFormatPr defaultRowHeight="12.75" x14ac:dyDescent="0.2"/>
  <cols>
    <col min="1" max="1" width="12.28515625" style="133" customWidth="1"/>
    <col min="2" max="2" width="22.7109375" style="133" customWidth="1"/>
    <col min="3" max="3" width="6.28515625" style="131" customWidth="1"/>
    <col min="4" max="4" width="6.140625" style="131" customWidth="1"/>
    <col min="5" max="5" width="7" style="131" customWidth="1"/>
    <col min="6" max="8" width="6.7109375" style="131" customWidth="1"/>
    <col min="9" max="9" width="5.140625" style="131" customWidth="1"/>
    <col min="10" max="10" width="5.85546875" style="131" customWidth="1"/>
    <col min="11" max="14" width="6.7109375" style="131" customWidth="1"/>
    <col min="15" max="15" width="4.5703125" style="131" customWidth="1"/>
    <col min="16" max="16" width="6.5703125" style="131" customWidth="1"/>
    <col min="17" max="17" width="5.5703125" style="131" customWidth="1"/>
    <col min="18" max="20" width="6.7109375" style="131" customWidth="1"/>
    <col min="21" max="21" width="4.7109375" style="131" customWidth="1"/>
    <col min="22" max="22" width="6.5703125" style="131" customWidth="1"/>
    <col min="23" max="23" width="7.140625" style="131" customWidth="1"/>
    <col min="24" max="26" width="6.7109375" style="131" customWidth="1"/>
    <col min="27" max="16384" width="9.140625" style="131"/>
  </cols>
  <sheetData>
    <row r="1" spans="1:27" x14ac:dyDescent="0.2">
      <c r="U1" s="133" t="str">
        <f>'ЧЭС, ВПМЭС'!U1</f>
        <v>Приложение №71</v>
      </c>
    </row>
    <row r="2" spans="1:27" x14ac:dyDescent="0.2">
      <c r="U2" s="133" t="str">
        <f>'ЧЭС, ВПМЭС'!U2</f>
        <v>к приказу Минэнерго России</v>
      </c>
    </row>
    <row r="3" spans="1:27" x14ac:dyDescent="0.2">
      <c r="U3" s="133" t="str">
        <f>'ЧЭС, ВПМЭС'!U3</f>
        <v>от 23 июля 2012 г. № 340</v>
      </c>
    </row>
    <row r="4" spans="1:27" x14ac:dyDescent="0.2">
      <c r="U4" s="133"/>
    </row>
    <row r="5" spans="1:27" x14ac:dyDescent="0.2">
      <c r="I5" s="131" t="str">
        <f>'ЧЭС, ВПМЭС'!I19</f>
        <v>Настройка АЧР</v>
      </c>
      <c r="U5" s="133"/>
    </row>
    <row r="7" spans="1:27" x14ac:dyDescent="0.2">
      <c r="A7" s="331" t="s">
        <v>0</v>
      </c>
      <c r="B7" s="331" t="s">
        <v>1</v>
      </c>
      <c r="C7" s="338" t="s">
        <v>2</v>
      </c>
      <c r="D7" s="339"/>
      <c r="E7" s="339"/>
      <c r="F7" s="339"/>
      <c r="G7" s="339"/>
      <c r="H7" s="340"/>
      <c r="I7" s="338" t="s">
        <v>3</v>
      </c>
      <c r="J7" s="339"/>
      <c r="K7" s="339"/>
      <c r="L7" s="339"/>
      <c r="M7" s="339"/>
      <c r="N7" s="340"/>
      <c r="O7" s="338" t="s">
        <v>4</v>
      </c>
      <c r="P7" s="339"/>
      <c r="Q7" s="339"/>
      <c r="R7" s="339"/>
      <c r="S7" s="339"/>
      <c r="T7" s="340"/>
      <c r="U7" s="338" t="s">
        <v>5</v>
      </c>
      <c r="V7" s="339"/>
      <c r="W7" s="339"/>
      <c r="X7" s="339"/>
      <c r="Y7" s="339"/>
      <c r="Z7" s="340"/>
      <c r="AA7" s="34"/>
    </row>
    <row r="8" spans="1:27" s="8" customFormat="1" ht="37.5" customHeight="1" x14ac:dyDescent="0.2">
      <c r="A8" s="332"/>
      <c r="B8" s="332"/>
      <c r="C8" s="331" t="s">
        <v>352</v>
      </c>
      <c r="D8" s="346" t="str">
        <f>'ЧЭС, ВПМЭС'!D22:E22</f>
        <v>уставки</v>
      </c>
      <c r="E8" s="347"/>
      <c r="F8" s="335" t="s">
        <v>9</v>
      </c>
      <c r="G8" s="336"/>
      <c r="H8" s="337"/>
      <c r="I8" s="341" t="str">
        <f>C8</f>
        <v>№              оч.</v>
      </c>
      <c r="J8" s="346" t="str">
        <f>D8</f>
        <v>уставки</v>
      </c>
      <c r="K8" s="347"/>
      <c r="L8" s="335" t="s">
        <v>9</v>
      </c>
      <c r="M8" s="336"/>
      <c r="N8" s="337"/>
      <c r="O8" s="341" t="str">
        <f>I8</f>
        <v>№              оч.</v>
      </c>
      <c r="P8" s="346" t="str">
        <f>J8</f>
        <v>уставки</v>
      </c>
      <c r="Q8" s="347"/>
      <c r="R8" s="343" t="s">
        <v>9</v>
      </c>
      <c r="S8" s="344"/>
      <c r="T8" s="345"/>
      <c r="U8" s="334" t="str">
        <f>O8</f>
        <v>№              оч.</v>
      </c>
      <c r="V8" s="346" t="str">
        <f>P8</f>
        <v>уставки</v>
      </c>
      <c r="W8" s="347"/>
      <c r="X8" s="343" t="s">
        <v>10</v>
      </c>
      <c r="Y8" s="344"/>
      <c r="Z8" s="345"/>
      <c r="AA8" s="9"/>
    </row>
    <row r="9" spans="1:27" s="24" customFormat="1" ht="30" customHeight="1" x14ac:dyDescent="0.2">
      <c r="A9" s="333"/>
      <c r="B9" s="333"/>
      <c r="C9" s="333"/>
      <c r="D9" s="173" t="s">
        <v>7</v>
      </c>
      <c r="E9" s="173" t="s">
        <v>8</v>
      </c>
      <c r="F9" s="23" t="str">
        <f>'ЧЭС, ВПМЭС'!F23</f>
        <v>04-00</v>
      </c>
      <c r="G9" s="23" t="str">
        <f>'ЧЭС, ВПМЭС'!G23</f>
        <v>10-00</v>
      </c>
      <c r="H9" s="23" t="str">
        <f>'ЧЭС, ВПМЭС'!H23</f>
        <v>22-00</v>
      </c>
      <c r="I9" s="342"/>
      <c r="J9" s="173" t="s">
        <v>7</v>
      </c>
      <c r="K9" s="173" t="s">
        <v>8</v>
      </c>
      <c r="L9" s="23" t="str">
        <f>F9</f>
        <v>04-00</v>
      </c>
      <c r="M9" s="23" t="str">
        <f t="shared" ref="M9:N9" si="0">G9</f>
        <v>10-00</v>
      </c>
      <c r="N9" s="23" t="str">
        <f t="shared" si="0"/>
        <v>22-00</v>
      </c>
      <c r="O9" s="342"/>
      <c r="P9" s="173" t="s">
        <v>7</v>
      </c>
      <c r="Q9" s="173" t="s">
        <v>8</v>
      </c>
      <c r="R9" s="23" t="str">
        <f>F9</f>
        <v>04-00</v>
      </c>
      <c r="S9" s="23" t="str">
        <f t="shared" ref="S9:T9" si="1">G9</f>
        <v>10-00</v>
      </c>
      <c r="T9" s="23" t="str">
        <f t="shared" si="1"/>
        <v>22-00</v>
      </c>
      <c r="U9" s="334"/>
      <c r="V9" s="173" t="s">
        <v>7</v>
      </c>
      <c r="W9" s="173" t="s">
        <v>8</v>
      </c>
      <c r="X9" s="23" t="str">
        <f>L9</f>
        <v>04-00</v>
      </c>
      <c r="Y9" s="23" t="str">
        <f t="shared" ref="Y9:Z9" si="2">M9</f>
        <v>10-00</v>
      </c>
      <c r="Z9" s="23" t="str">
        <f t="shared" si="2"/>
        <v>22-00</v>
      </c>
      <c r="AA9" s="29"/>
    </row>
    <row r="10" spans="1:27" x14ac:dyDescent="0.2">
      <c r="A10" s="329" t="s">
        <v>97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AA10" s="34"/>
    </row>
    <row r="11" spans="1:27" ht="80.25" customHeight="1" x14ac:dyDescent="0.2">
      <c r="A11" s="39" t="s">
        <v>95</v>
      </c>
      <c r="B11" s="39" t="s">
        <v>331</v>
      </c>
      <c r="C11" s="10">
        <v>1</v>
      </c>
      <c r="D11" s="7">
        <v>48.8</v>
      </c>
      <c r="E11" s="7">
        <v>0.2</v>
      </c>
      <c r="F11" s="25">
        <v>3.4</v>
      </c>
      <c r="G11" s="25">
        <v>5.0999999999999996</v>
      </c>
      <c r="H11" s="25">
        <v>3.8</v>
      </c>
      <c r="I11" s="7">
        <v>10</v>
      </c>
      <c r="J11" s="25">
        <v>49</v>
      </c>
      <c r="K11" s="7">
        <v>10</v>
      </c>
      <c r="L11" s="25">
        <f>F11</f>
        <v>3.4</v>
      </c>
      <c r="M11" s="25">
        <f t="shared" ref="M11:N11" si="3">G11</f>
        <v>5.0999999999999996</v>
      </c>
      <c r="N11" s="25">
        <f t="shared" si="3"/>
        <v>3.8</v>
      </c>
      <c r="O11" s="7"/>
      <c r="P11" s="7"/>
      <c r="Q11" s="7"/>
      <c r="R11" s="25"/>
      <c r="S11" s="25"/>
      <c r="T11" s="25"/>
      <c r="U11" s="267"/>
      <c r="V11" s="267"/>
      <c r="W11" s="267"/>
      <c r="X11" s="145"/>
      <c r="Y11" s="206"/>
      <c r="Z11" s="206"/>
    </row>
    <row r="12" spans="1:27" s="26" customFormat="1" ht="115.5" customHeight="1" x14ac:dyDescent="0.2">
      <c r="A12" s="39" t="s">
        <v>92</v>
      </c>
      <c r="B12" s="39" t="s">
        <v>332</v>
      </c>
      <c r="C12" s="10">
        <v>2</v>
      </c>
      <c r="D12" s="7">
        <v>48.7</v>
      </c>
      <c r="E12" s="7">
        <v>0.2</v>
      </c>
      <c r="F12" s="25">
        <v>5</v>
      </c>
      <c r="G12" s="25">
        <v>7.7</v>
      </c>
      <c r="H12" s="7">
        <v>5.6</v>
      </c>
      <c r="I12" s="7">
        <v>11</v>
      </c>
      <c r="J12" s="25">
        <v>49</v>
      </c>
      <c r="K12" s="7">
        <v>15</v>
      </c>
      <c r="L12" s="25">
        <f>F12</f>
        <v>5</v>
      </c>
      <c r="M12" s="25">
        <f t="shared" ref="M12:N12" si="4">G12</f>
        <v>7.7</v>
      </c>
      <c r="N12" s="25">
        <f t="shared" si="4"/>
        <v>5.6</v>
      </c>
      <c r="O12" s="7"/>
      <c r="P12" s="7"/>
      <c r="Q12" s="7"/>
      <c r="R12" s="25"/>
      <c r="S12" s="25"/>
      <c r="T12" s="25"/>
      <c r="U12" s="25"/>
      <c r="V12" s="7"/>
      <c r="W12" s="7"/>
      <c r="X12" s="7"/>
      <c r="Y12" s="32"/>
      <c r="Z12" s="32"/>
    </row>
    <row r="13" spans="1:27" ht="40.5" customHeight="1" x14ac:dyDescent="0.2">
      <c r="A13" s="39" t="s">
        <v>137</v>
      </c>
      <c r="B13" s="39" t="s">
        <v>209</v>
      </c>
      <c r="C13" s="10">
        <v>3</v>
      </c>
      <c r="D13" s="7">
        <v>48.6</v>
      </c>
      <c r="E13" s="7">
        <v>0.15</v>
      </c>
      <c r="F13" s="25">
        <v>0.2</v>
      </c>
      <c r="G13" s="25">
        <v>0.4</v>
      </c>
      <c r="H13" s="25">
        <v>0.3</v>
      </c>
      <c r="I13" s="30">
        <v>13</v>
      </c>
      <c r="J13" s="7">
        <v>48.9</v>
      </c>
      <c r="K13" s="7">
        <v>20</v>
      </c>
      <c r="L13" s="25">
        <f t="shared" ref="L13:N14" si="5">F13</f>
        <v>0.2</v>
      </c>
      <c r="M13" s="25">
        <f t="shared" si="5"/>
        <v>0.4</v>
      </c>
      <c r="N13" s="25">
        <f t="shared" si="5"/>
        <v>0.3</v>
      </c>
      <c r="O13" s="25"/>
      <c r="P13" s="7"/>
      <c r="Q13" s="7"/>
      <c r="R13" s="7"/>
      <c r="S13" s="7"/>
      <c r="T13" s="7"/>
      <c r="U13" s="7">
        <v>8</v>
      </c>
      <c r="V13" s="7">
        <v>49.8</v>
      </c>
      <c r="W13" s="7">
        <v>65</v>
      </c>
      <c r="X13" s="25">
        <f t="shared" ref="X13:Z14" si="6">F13</f>
        <v>0.2</v>
      </c>
      <c r="Y13" s="25">
        <f t="shared" si="6"/>
        <v>0.4</v>
      </c>
      <c r="Z13" s="25">
        <f t="shared" si="6"/>
        <v>0.3</v>
      </c>
    </row>
    <row r="14" spans="1:27" s="26" customFormat="1" ht="54.75" customHeight="1" x14ac:dyDescent="0.2">
      <c r="A14" s="39" t="s">
        <v>98</v>
      </c>
      <c r="B14" s="39" t="s">
        <v>99</v>
      </c>
      <c r="C14" s="10">
        <v>3</v>
      </c>
      <c r="D14" s="3">
        <v>48.6</v>
      </c>
      <c r="E14" s="48">
        <v>0.2</v>
      </c>
      <c r="F14" s="3">
        <v>0.2</v>
      </c>
      <c r="G14" s="3">
        <v>0.6</v>
      </c>
      <c r="H14" s="3">
        <v>0.4</v>
      </c>
      <c r="I14" s="10">
        <v>13</v>
      </c>
      <c r="J14" s="48">
        <v>48.9</v>
      </c>
      <c r="K14" s="48">
        <v>20</v>
      </c>
      <c r="L14" s="3">
        <f t="shared" si="5"/>
        <v>0.2</v>
      </c>
      <c r="M14" s="3">
        <f t="shared" si="5"/>
        <v>0.6</v>
      </c>
      <c r="N14" s="3">
        <f t="shared" si="5"/>
        <v>0.4</v>
      </c>
      <c r="O14" s="48"/>
      <c r="P14" s="48"/>
      <c r="Q14" s="48"/>
      <c r="R14" s="48"/>
      <c r="S14" s="48"/>
      <c r="T14" s="48"/>
      <c r="U14" s="48">
        <v>7</v>
      </c>
      <c r="V14" s="48">
        <v>49.8</v>
      </c>
      <c r="W14" s="48">
        <v>70</v>
      </c>
      <c r="X14" s="3">
        <f t="shared" si="6"/>
        <v>0.2</v>
      </c>
      <c r="Y14" s="3">
        <f t="shared" si="6"/>
        <v>0.6</v>
      </c>
      <c r="Z14" s="3">
        <f t="shared" si="6"/>
        <v>0.4</v>
      </c>
    </row>
    <row r="15" spans="1:27" s="26" customFormat="1" ht="55.5" customHeight="1" x14ac:dyDescent="0.2">
      <c r="A15" s="39" t="s">
        <v>91</v>
      </c>
      <c r="B15" s="39" t="s">
        <v>333</v>
      </c>
      <c r="C15" s="10">
        <v>10</v>
      </c>
      <c r="D15" s="48">
        <v>47.9</v>
      </c>
      <c r="E15" s="48">
        <v>0.2</v>
      </c>
      <c r="F15" s="3">
        <v>4.8</v>
      </c>
      <c r="G15" s="3">
        <v>5.9</v>
      </c>
      <c r="H15" s="3">
        <v>5.6</v>
      </c>
      <c r="I15" s="10">
        <v>18</v>
      </c>
      <c r="J15" s="48">
        <v>48.8</v>
      </c>
      <c r="K15" s="48">
        <v>35</v>
      </c>
      <c r="L15" s="3">
        <f>F15</f>
        <v>4.8</v>
      </c>
      <c r="M15" s="3">
        <f>G15</f>
        <v>5.9</v>
      </c>
      <c r="N15" s="3">
        <f t="shared" ref="N15" si="7">H15</f>
        <v>5.6</v>
      </c>
      <c r="O15" s="48"/>
      <c r="P15" s="48"/>
      <c r="Q15" s="48"/>
      <c r="R15" s="48"/>
      <c r="S15" s="48"/>
      <c r="T15" s="48"/>
      <c r="U15" s="48"/>
      <c r="V15" s="48"/>
      <c r="W15" s="48"/>
      <c r="X15" s="3"/>
      <c r="Y15" s="32"/>
      <c r="Z15" s="32"/>
    </row>
    <row r="16" spans="1:27" s="26" customFormat="1" ht="103.5" customHeight="1" x14ac:dyDescent="0.2">
      <c r="A16" s="39" t="s">
        <v>96</v>
      </c>
      <c r="B16" s="39" t="s">
        <v>211</v>
      </c>
      <c r="C16" s="10">
        <v>10</v>
      </c>
      <c r="D16" s="3">
        <v>47.9</v>
      </c>
      <c r="E16" s="48">
        <v>0.2</v>
      </c>
      <c r="F16" s="7">
        <v>7.5</v>
      </c>
      <c r="G16" s="7">
        <v>8.6</v>
      </c>
      <c r="H16" s="7">
        <v>8.1999999999999993</v>
      </c>
      <c r="I16" s="7">
        <v>17</v>
      </c>
      <c r="J16" s="7">
        <v>48.9</v>
      </c>
      <c r="K16" s="7">
        <v>35</v>
      </c>
      <c r="L16" s="7">
        <f>F16</f>
        <v>7.5</v>
      </c>
      <c r="M16" s="7">
        <f t="shared" ref="M16:N16" si="8">G16</f>
        <v>8.6</v>
      </c>
      <c r="N16" s="7">
        <f t="shared" si="8"/>
        <v>8.1999999999999993</v>
      </c>
      <c r="O16" s="7"/>
      <c r="P16" s="7"/>
      <c r="Q16" s="7"/>
      <c r="R16" s="25"/>
      <c r="S16" s="25"/>
      <c r="T16" s="25"/>
      <c r="U16" s="30">
        <v>19</v>
      </c>
      <c r="V16" s="7">
        <v>49.8</v>
      </c>
      <c r="W16" s="7">
        <v>10</v>
      </c>
      <c r="X16" s="25">
        <f>F16</f>
        <v>7.5</v>
      </c>
      <c r="Y16" s="25">
        <f t="shared" ref="Y16:Z16" si="9">G16</f>
        <v>8.6</v>
      </c>
      <c r="Z16" s="25">
        <f t="shared" si="9"/>
        <v>8.1999999999999993</v>
      </c>
    </row>
    <row r="17" spans="1:26" ht="127.5" customHeight="1" x14ac:dyDescent="0.2">
      <c r="A17" s="39" t="s">
        <v>94</v>
      </c>
      <c r="B17" s="39" t="s">
        <v>334</v>
      </c>
      <c r="C17" s="10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>
        <v>1</v>
      </c>
      <c r="P17" s="7">
        <v>49.1</v>
      </c>
      <c r="Q17" s="7">
        <v>5</v>
      </c>
      <c r="R17" s="25">
        <v>1.5</v>
      </c>
      <c r="S17" s="25">
        <v>4</v>
      </c>
      <c r="T17" s="25">
        <v>2.9</v>
      </c>
      <c r="U17" s="267"/>
      <c r="V17" s="267"/>
      <c r="W17" s="267"/>
      <c r="X17" s="145"/>
      <c r="Y17" s="206"/>
      <c r="Z17" s="206"/>
    </row>
    <row r="18" spans="1:26" ht="19.5" customHeight="1" x14ac:dyDescent="0.2">
      <c r="A18" s="39" t="s">
        <v>335</v>
      </c>
      <c r="B18" s="39" t="s">
        <v>336</v>
      </c>
      <c r="C18" s="10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>
        <v>5</v>
      </c>
      <c r="P18" s="7">
        <v>49.1</v>
      </c>
      <c r="Q18" s="7">
        <v>25</v>
      </c>
      <c r="R18" s="25">
        <v>0.2</v>
      </c>
      <c r="S18" s="25">
        <v>0.4</v>
      </c>
      <c r="T18" s="25">
        <v>0.3</v>
      </c>
      <c r="U18" s="267"/>
      <c r="V18" s="267"/>
      <c r="W18" s="267"/>
      <c r="X18" s="145"/>
      <c r="Y18" s="206"/>
      <c r="Z18" s="206"/>
    </row>
    <row r="19" spans="1:26" ht="115.5" customHeight="1" x14ac:dyDescent="0.2">
      <c r="A19" s="39" t="s">
        <v>93</v>
      </c>
      <c r="B19" s="39" t="s">
        <v>423</v>
      </c>
      <c r="C19" s="10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>
        <v>5</v>
      </c>
      <c r="P19" s="7">
        <v>49.1</v>
      </c>
      <c r="Q19" s="7">
        <v>25</v>
      </c>
      <c r="R19" s="25">
        <v>2.1</v>
      </c>
      <c r="S19" s="25">
        <v>5.4</v>
      </c>
      <c r="T19" s="25">
        <v>3.8</v>
      </c>
      <c r="U19" s="267"/>
      <c r="V19" s="267"/>
      <c r="W19" s="267"/>
      <c r="X19" s="145"/>
      <c r="Y19" s="206"/>
      <c r="Z19" s="206"/>
    </row>
    <row r="20" spans="1:26" s="64" customFormat="1" x14ac:dyDescent="0.2">
      <c r="A20" s="63"/>
      <c r="B20" s="57" t="s">
        <v>135</v>
      </c>
      <c r="F20" s="65">
        <f>SUM(F11:F19)</f>
        <v>21.1</v>
      </c>
      <c r="G20" s="65">
        <f>SUM(G11:G19)</f>
        <v>28.3</v>
      </c>
      <c r="H20" s="65">
        <f>SUM(H11:H19)</f>
        <v>23.9</v>
      </c>
      <c r="I20" s="65"/>
      <c r="J20" s="65"/>
      <c r="K20" s="65"/>
      <c r="L20" s="65">
        <f>SUM(L11:L19)</f>
        <v>21.1</v>
      </c>
      <c r="M20" s="65">
        <f>SUM(M11:M19)</f>
        <v>28.3</v>
      </c>
      <c r="N20" s="65">
        <f>SUM(N11:N19)</f>
        <v>23.9</v>
      </c>
      <c r="O20" s="65"/>
      <c r="P20" s="65"/>
      <c r="Q20" s="65"/>
      <c r="R20" s="65">
        <f>SUM(R11:R19)</f>
        <v>3.8</v>
      </c>
      <c r="S20" s="65">
        <f>SUM(S11:S19)</f>
        <v>9.8000000000000007</v>
      </c>
      <c r="T20" s="65">
        <f>SUM(T11:T19)</f>
        <v>7</v>
      </c>
      <c r="U20" s="65"/>
      <c r="V20" s="65"/>
      <c r="W20" s="65"/>
      <c r="X20" s="65">
        <f>SUM(X11:X19)</f>
        <v>7.9</v>
      </c>
      <c r="Y20" s="65">
        <f>SUM(Y11:Y19)</f>
        <v>9.6</v>
      </c>
      <c r="Z20" s="65">
        <f>SUM(Z11:Z19)</f>
        <v>8.9</v>
      </c>
    </row>
    <row r="21" spans="1:26" s="26" customFormat="1" x14ac:dyDescent="0.2">
      <c r="A21" s="41"/>
      <c r="B21" s="61"/>
    </row>
    <row r="22" spans="1:26" s="26" customFormat="1" x14ac:dyDescent="0.2">
      <c r="A22" s="41"/>
      <c r="B22" s="56" t="str">
        <f>'ЧЭС, ВПМЭС'!B83</f>
        <v>АЧР-1 (САЧР), АЧР-2 несовмещенная</v>
      </c>
      <c r="F22" s="65">
        <f>F20+R20</f>
        <v>24.9</v>
      </c>
      <c r="G22" s="65">
        <f t="shared" ref="G22:H22" si="10">G20+S20</f>
        <v>38.1</v>
      </c>
      <c r="H22" s="65">
        <f t="shared" si="10"/>
        <v>30.9</v>
      </c>
      <c r="I22" s="27"/>
    </row>
    <row r="23" spans="1:26" s="26" customFormat="1" x14ac:dyDescent="0.2">
      <c r="A23" s="41"/>
      <c r="B23" s="41"/>
      <c r="F23" s="27"/>
      <c r="G23" s="27"/>
      <c r="H23" s="27"/>
      <c r="I23" s="27"/>
    </row>
    <row r="24" spans="1:26" s="26" customFormat="1" hidden="1" x14ac:dyDescent="0.2">
      <c r="A24" s="41"/>
      <c r="B24" s="41"/>
      <c r="E24" s="26">
        <f>D11</f>
        <v>48.8</v>
      </c>
      <c r="F24" s="27">
        <f>F11</f>
        <v>3.4</v>
      </c>
      <c r="G24" s="27">
        <f t="shared" ref="G24:H24" si="11">G11</f>
        <v>5.0999999999999996</v>
      </c>
      <c r="H24" s="27">
        <f t="shared" si="11"/>
        <v>3.8</v>
      </c>
      <c r="I24" s="27"/>
      <c r="J24" s="27">
        <f t="shared" ref="J24:L25" si="12">J11</f>
        <v>49</v>
      </c>
      <c r="K24" s="268">
        <f t="shared" si="12"/>
        <v>10</v>
      </c>
      <c r="L24" s="27">
        <f t="shared" si="12"/>
        <v>3.4</v>
      </c>
      <c r="M24" s="27">
        <f t="shared" ref="M24:N24" si="13">M11</f>
        <v>5.0999999999999996</v>
      </c>
      <c r="N24" s="27">
        <f t="shared" si="13"/>
        <v>3.8</v>
      </c>
    </row>
    <row r="25" spans="1:26" s="26" customFormat="1" hidden="1" x14ac:dyDescent="0.2">
      <c r="A25" s="41"/>
      <c r="B25" s="41"/>
      <c r="E25" s="26">
        <f>D12</f>
        <v>48.7</v>
      </c>
      <c r="F25" s="27">
        <f>F12</f>
        <v>5</v>
      </c>
      <c r="G25" s="27">
        <f t="shared" ref="G25:H25" si="14">G12</f>
        <v>7.7</v>
      </c>
      <c r="H25" s="27">
        <f t="shared" si="14"/>
        <v>5.6</v>
      </c>
      <c r="I25" s="27"/>
      <c r="J25" s="27">
        <f t="shared" si="12"/>
        <v>49</v>
      </c>
      <c r="K25" s="268">
        <f t="shared" si="12"/>
        <v>15</v>
      </c>
      <c r="L25" s="27">
        <f t="shared" si="12"/>
        <v>5</v>
      </c>
      <c r="M25" s="27">
        <f t="shared" ref="M25:N25" si="15">M12</f>
        <v>7.7</v>
      </c>
      <c r="N25" s="27">
        <f t="shared" si="15"/>
        <v>5.6</v>
      </c>
      <c r="U25" s="269"/>
      <c r="V25" s="83"/>
    </row>
    <row r="26" spans="1:26" s="26" customFormat="1" hidden="1" x14ac:dyDescent="0.2">
      <c r="A26" s="41"/>
      <c r="B26" s="41"/>
      <c r="E26" s="26">
        <f>D13</f>
        <v>48.6</v>
      </c>
      <c r="F26" s="27">
        <f>F13+F14</f>
        <v>0.4</v>
      </c>
      <c r="G26" s="27">
        <f t="shared" ref="G26:H26" si="16">G13+G14</f>
        <v>1</v>
      </c>
      <c r="H26" s="27">
        <f t="shared" si="16"/>
        <v>0.7</v>
      </c>
      <c r="J26" s="26">
        <f>J13</f>
        <v>48.9</v>
      </c>
      <c r="K26" s="26">
        <f>K13</f>
        <v>20</v>
      </c>
      <c r="L26" s="27">
        <f>L13+L14</f>
        <v>0.4</v>
      </c>
      <c r="M26" s="27">
        <f t="shared" ref="M26:N26" si="17">M13+M14</f>
        <v>1</v>
      </c>
      <c r="N26" s="27">
        <f t="shared" si="17"/>
        <v>0.7</v>
      </c>
      <c r="U26" s="269">
        <f>D13</f>
        <v>48.6</v>
      </c>
      <c r="V26" s="83">
        <f>V13</f>
        <v>49.8</v>
      </c>
      <c r="W26" s="26">
        <f>W13</f>
        <v>65</v>
      </c>
      <c r="X26" s="27">
        <f>X13</f>
        <v>0.2</v>
      </c>
      <c r="Y26" s="27">
        <f t="shared" ref="Y26:Z26" si="18">Y13</f>
        <v>0.4</v>
      </c>
      <c r="Z26" s="27">
        <f t="shared" si="18"/>
        <v>0.3</v>
      </c>
    </row>
    <row r="27" spans="1:26" s="26" customFormat="1" hidden="1" x14ac:dyDescent="0.2">
      <c r="A27" s="133"/>
      <c r="B27" s="41"/>
      <c r="E27" s="27">
        <f>D16</f>
        <v>47.9</v>
      </c>
      <c r="F27" s="27">
        <f>F16+F15</f>
        <v>12.3</v>
      </c>
      <c r="G27" s="27">
        <f t="shared" ref="G27:H27" si="19">G16+G15</f>
        <v>14.5</v>
      </c>
      <c r="H27" s="27">
        <f t="shared" si="19"/>
        <v>13.8</v>
      </c>
      <c r="J27" s="26">
        <f>J16</f>
        <v>48.9</v>
      </c>
      <c r="K27" s="26">
        <f>K16</f>
        <v>35</v>
      </c>
      <c r="L27" s="26">
        <f>L16</f>
        <v>7.5</v>
      </c>
      <c r="M27" s="26">
        <f t="shared" ref="M27:N27" si="20">M16</f>
        <v>8.6</v>
      </c>
      <c r="N27" s="26">
        <f t="shared" si="20"/>
        <v>8.1999999999999993</v>
      </c>
      <c r="U27" s="269">
        <f>D14</f>
        <v>48.6</v>
      </c>
      <c r="V27" s="83">
        <f>V14</f>
        <v>49.8</v>
      </c>
      <c r="W27" s="26">
        <v>70</v>
      </c>
      <c r="X27" s="27">
        <f>X14</f>
        <v>0.2</v>
      </c>
      <c r="Y27" s="27">
        <f t="shared" ref="Y27:Z27" si="21">Y14</f>
        <v>0.6</v>
      </c>
      <c r="Z27" s="27">
        <f t="shared" si="21"/>
        <v>0.4</v>
      </c>
    </row>
    <row r="28" spans="1:26" s="26" customFormat="1" hidden="1" x14ac:dyDescent="0.2">
      <c r="A28" s="133"/>
      <c r="B28" s="41"/>
      <c r="E28" s="27">
        <v>47.9</v>
      </c>
      <c r="F28" s="27"/>
      <c r="G28" s="27"/>
      <c r="H28" s="27"/>
      <c r="J28" s="26">
        <f>J15</f>
        <v>48.8</v>
      </c>
      <c r="K28" s="26">
        <f>K15</f>
        <v>35</v>
      </c>
      <c r="L28" s="27">
        <f>L15</f>
        <v>4.8</v>
      </c>
      <c r="M28" s="27">
        <f t="shared" ref="M28:N28" si="22">M15</f>
        <v>5.9</v>
      </c>
      <c r="N28" s="27">
        <f t="shared" si="22"/>
        <v>5.6</v>
      </c>
      <c r="U28" s="269">
        <v>47.9</v>
      </c>
      <c r="V28" s="83">
        <f>V14</f>
        <v>49.8</v>
      </c>
      <c r="W28" s="26">
        <v>10</v>
      </c>
      <c r="X28" s="27">
        <f>X16</f>
        <v>7.5</v>
      </c>
      <c r="Y28" s="27">
        <f t="shared" ref="Y28:Z28" si="23">Y16</f>
        <v>8.6</v>
      </c>
      <c r="Z28" s="27">
        <f t="shared" si="23"/>
        <v>8.1999999999999993</v>
      </c>
    </row>
    <row r="29" spans="1:26" s="64" customFormat="1" hidden="1" x14ac:dyDescent="0.2">
      <c r="A29" s="63"/>
      <c r="B29" s="63"/>
      <c r="E29" s="65"/>
      <c r="F29" s="65">
        <f>SUM(F24:F28)</f>
        <v>21.1</v>
      </c>
      <c r="G29" s="65">
        <f t="shared" ref="G29:H29" si="24">SUM(G24:G28)</f>
        <v>28.3</v>
      </c>
      <c r="H29" s="65">
        <f t="shared" si="24"/>
        <v>23.9</v>
      </c>
      <c r="L29" s="65">
        <f>SUM(L24:L28)</f>
        <v>21.1</v>
      </c>
      <c r="M29" s="65">
        <f t="shared" ref="M29:N29" si="25">SUM(M24:M28)</f>
        <v>28.3</v>
      </c>
      <c r="N29" s="65">
        <f t="shared" si="25"/>
        <v>23.9</v>
      </c>
      <c r="U29" s="27"/>
      <c r="V29" s="26"/>
      <c r="W29" s="26"/>
      <c r="X29" s="64">
        <f>SUM(X25:X28)</f>
        <v>7.9</v>
      </c>
      <c r="Y29" s="64">
        <f t="shared" ref="Y29:Z29" si="26">SUM(Y25:Y28)</f>
        <v>9.6</v>
      </c>
      <c r="Z29" s="64">
        <f t="shared" si="26"/>
        <v>8.9</v>
      </c>
    </row>
    <row r="30" spans="1:26" s="26" customFormat="1" hidden="1" x14ac:dyDescent="0.2">
      <c r="A30" s="41"/>
      <c r="B30" s="41"/>
      <c r="F30" s="67">
        <f>F20-F29</f>
        <v>0</v>
      </c>
      <c r="G30" s="67">
        <f t="shared" ref="G30:H30" si="27">G20-G29</f>
        <v>0</v>
      </c>
      <c r="H30" s="67">
        <f t="shared" si="27"/>
        <v>0</v>
      </c>
      <c r="I30" s="64"/>
      <c r="J30" s="64"/>
      <c r="K30" s="64"/>
      <c r="L30" s="67">
        <f>L20-L29</f>
        <v>0</v>
      </c>
      <c r="M30" s="67">
        <f t="shared" ref="M30:N30" si="28">M20-M29</f>
        <v>0</v>
      </c>
      <c r="N30" s="67">
        <f t="shared" si="28"/>
        <v>0</v>
      </c>
      <c r="U30" s="64"/>
      <c r="V30" s="64"/>
      <c r="W30" s="64"/>
      <c r="X30" s="67">
        <f>X20-X29</f>
        <v>0</v>
      </c>
      <c r="Y30" s="67">
        <f t="shared" ref="Y30:Z30" si="29">Y20-Y29</f>
        <v>0</v>
      </c>
      <c r="Z30" s="67">
        <f t="shared" si="29"/>
        <v>0</v>
      </c>
    </row>
    <row r="31" spans="1:26" s="26" customFormat="1" x14ac:dyDescent="0.2">
      <c r="A31" s="41"/>
      <c r="B31" s="41"/>
      <c r="I31" s="65"/>
      <c r="J31" s="65"/>
      <c r="K31" s="65"/>
    </row>
    <row r="32" spans="1:26" s="26" customFormat="1" x14ac:dyDescent="0.2">
      <c r="A32" s="41"/>
      <c r="B32" s="41"/>
    </row>
    <row r="33" spans="1:2" s="26" customFormat="1" x14ac:dyDescent="0.2">
      <c r="A33" s="41"/>
      <c r="B33" s="41"/>
    </row>
    <row r="34" spans="1:2" s="26" customFormat="1" x14ac:dyDescent="0.2">
      <c r="A34" s="41"/>
      <c r="B34" s="41"/>
    </row>
    <row r="35" spans="1:2" s="26" customFormat="1" x14ac:dyDescent="0.2">
      <c r="A35" s="41"/>
      <c r="B35" s="41"/>
    </row>
    <row r="36" spans="1:2" s="26" customFormat="1" x14ac:dyDescent="0.2">
      <c r="A36" s="41"/>
      <c r="B36" s="41"/>
    </row>
    <row r="37" spans="1:2" s="26" customFormat="1" x14ac:dyDescent="0.2">
      <c r="A37" s="41"/>
      <c r="B37" s="41"/>
    </row>
    <row r="38" spans="1:2" s="26" customFormat="1" x14ac:dyDescent="0.2">
      <c r="A38" s="41"/>
      <c r="B38" s="41"/>
    </row>
    <row r="39" spans="1:2" s="26" customFormat="1" x14ac:dyDescent="0.2">
      <c r="A39" s="41"/>
      <c r="B39" s="41"/>
    </row>
    <row r="40" spans="1:2" s="26" customFormat="1" x14ac:dyDescent="0.2">
      <c r="A40" s="41"/>
      <c r="B40" s="41"/>
    </row>
    <row r="41" spans="1:2" s="26" customFormat="1" x14ac:dyDescent="0.2">
      <c r="A41" s="41"/>
      <c r="B41" s="41"/>
    </row>
    <row r="42" spans="1:2" s="26" customFormat="1" x14ac:dyDescent="0.2">
      <c r="A42" s="41"/>
      <c r="B42" s="41"/>
    </row>
    <row r="43" spans="1:2" s="26" customFormat="1" x14ac:dyDescent="0.2">
      <c r="A43" s="41"/>
      <c r="B43" s="41"/>
    </row>
    <row r="44" spans="1:2" s="26" customFormat="1" x14ac:dyDescent="0.2">
      <c r="A44" s="41"/>
      <c r="B44" s="41"/>
    </row>
    <row r="45" spans="1:2" s="26" customFormat="1" x14ac:dyDescent="0.2">
      <c r="A45" s="41"/>
      <c r="B45" s="41"/>
    </row>
    <row r="46" spans="1:2" s="26" customFormat="1" x14ac:dyDescent="0.2">
      <c r="A46" s="41"/>
      <c r="B46" s="41"/>
    </row>
    <row r="47" spans="1:2" s="26" customFormat="1" x14ac:dyDescent="0.2">
      <c r="A47" s="41"/>
      <c r="B47" s="41"/>
    </row>
    <row r="48" spans="1:2" s="26" customFormat="1" x14ac:dyDescent="0.2">
      <c r="A48" s="41"/>
      <c r="B48" s="41"/>
    </row>
    <row r="49" spans="1:2" s="26" customFormat="1" x14ac:dyDescent="0.2">
      <c r="A49" s="41"/>
      <c r="B49" s="41"/>
    </row>
    <row r="50" spans="1:2" s="26" customFormat="1" x14ac:dyDescent="0.2">
      <c r="A50" s="41"/>
      <c r="B50" s="41"/>
    </row>
    <row r="51" spans="1:2" s="26" customFormat="1" x14ac:dyDescent="0.2">
      <c r="A51" s="41"/>
      <c r="B51" s="41"/>
    </row>
    <row r="52" spans="1:2" s="26" customFormat="1" x14ac:dyDescent="0.2">
      <c r="A52" s="41"/>
      <c r="B52" s="41"/>
    </row>
    <row r="53" spans="1:2" s="26" customFormat="1" x14ac:dyDescent="0.2">
      <c r="A53" s="41"/>
      <c r="B53" s="41"/>
    </row>
    <row r="54" spans="1:2" s="26" customFormat="1" x14ac:dyDescent="0.2">
      <c r="A54" s="41"/>
      <c r="B54" s="41"/>
    </row>
    <row r="55" spans="1:2" s="26" customFormat="1" x14ac:dyDescent="0.2">
      <c r="A55" s="41"/>
      <c r="B55" s="41"/>
    </row>
    <row r="56" spans="1:2" s="26" customFormat="1" x14ac:dyDescent="0.2">
      <c r="A56" s="41"/>
      <c r="B56" s="41"/>
    </row>
    <row r="57" spans="1:2" s="26" customFormat="1" x14ac:dyDescent="0.2">
      <c r="A57" s="41"/>
      <c r="B57" s="41"/>
    </row>
    <row r="58" spans="1:2" s="26" customFormat="1" x14ac:dyDescent="0.2">
      <c r="A58" s="41"/>
      <c r="B58" s="41"/>
    </row>
    <row r="59" spans="1:2" s="26" customFormat="1" x14ac:dyDescent="0.2">
      <c r="A59" s="41"/>
      <c r="B59" s="41"/>
    </row>
    <row r="60" spans="1:2" s="26" customFormat="1" x14ac:dyDescent="0.2">
      <c r="A60" s="41"/>
      <c r="B60" s="41"/>
    </row>
    <row r="61" spans="1:2" s="26" customFormat="1" x14ac:dyDescent="0.2">
      <c r="A61" s="41"/>
      <c r="B61" s="41"/>
    </row>
    <row r="62" spans="1:2" s="26" customFormat="1" x14ac:dyDescent="0.2">
      <c r="A62" s="41"/>
      <c r="B62" s="41"/>
    </row>
    <row r="63" spans="1:2" s="26" customFormat="1" x14ac:dyDescent="0.2">
      <c r="A63" s="41"/>
      <c r="B63" s="41"/>
    </row>
    <row r="64" spans="1:2" s="26" customFormat="1" x14ac:dyDescent="0.2">
      <c r="A64" s="41"/>
      <c r="B64" s="41"/>
    </row>
    <row r="65" spans="1:2" s="26" customFormat="1" x14ac:dyDescent="0.2">
      <c r="A65" s="41"/>
      <c r="B65" s="41"/>
    </row>
    <row r="66" spans="1:2" s="26" customFormat="1" x14ac:dyDescent="0.2">
      <c r="A66" s="41"/>
      <c r="B66" s="41"/>
    </row>
    <row r="67" spans="1:2" s="26" customFormat="1" x14ac:dyDescent="0.2">
      <c r="A67" s="41"/>
      <c r="B67" s="41"/>
    </row>
    <row r="68" spans="1:2" s="26" customFormat="1" x14ac:dyDescent="0.2">
      <c r="A68" s="41"/>
      <c r="B68" s="41"/>
    </row>
    <row r="69" spans="1:2" s="26" customFormat="1" x14ac:dyDescent="0.2">
      <c r="A69" s="41"/>
      <c r="B69" s="41"/>
    </row>
    <row r="70" spans="1:2" s="26" customFormat="1" x14ac:dyDescent="0.2">
      <c r="A70" s="41"/>
      <c r="B70" s="41"/>
    </row>
    <row r="71" spans="1:2" s="26" customFormat="1" x14ac:dyDescent="0.2">
      <c r="A71" s="41"/>
      <c r="B71" s="41"/>
    </row>
    <row r="72" spans="1:2" s="26" customFormat="1" x14ac:dyDescent="0.2">
      <c r="A72" s="41"/>
      <c r="B72" s="41"/>
    </row>
    <row r="73" spans="1:2" s="26" customFormat="1" x14ac:dyDescent="0.2">
      <c r="A73" s="41"/>
      <c r="B73" s="41"/>
    </row>
    <row r="74" spans="1:2" s="26" customFormat="1" x14ac:dyDescent="0.2">
      <c r="A74" s="41"/>
      <c r="B74" s="41"/>
    </row>
    <row r="75" spans="1:2" s="26" customFormat="1" x14ac:dyDescent="0.2">
      <c r="A75" s="41"/>
      <c r="B75" s="41"/>
    </row>
    <row r="76" spans="1:2" s="26" customFormat="1" x14ac:dyDescent="0.2">
      <c r="A76" s="41"/>
      <c r="B76" s="41"/>
    </row>
    <row r="77" spans="1:2" s="26" customFormat="1" x14ac:dyDescent="0.2">
      <c r="A77" s="41"/>
      <c r="B77" s="41"/>
    </row>
    <row r="78" spans="1:2" s="26" customFormat="1" x14ac:dyDescent="0.2">
      <c r="A78" s="41"/>
      <c r="B78" s="41"/>
    </row>
    <row r="79" spans="1:2" s="26" customFormat="1" x14ac:dyDescent="0.2">
      <c r="A79" s="41"/>
      <c r="B79" s="41"/>
    </row>
    <row r="80" spans="1:2" s="26" customFormat="1" x14ac:dyDescent="0.2">
      <c r="A80" s="41"/>
      <c r="B80" s="41"/>
    </row>
    <row r="81" spans="1:2" s="26" customFormat="1" x14ac:dyDescent="0.2">
      <c r="A81" s="41"/>
      <c r="B81" s="41"/>
    </row>
    <row r="82" spans="1:2" s="26" customFormat="1" x14ac:dyDescent="0.2">
      <c r="A82" s="41"/>
      <c r="B82" s="41"/>
    </row>
    <row r="83" spans="1:2" s="26" customFormat="1" x14ac:dyDescent="0.2">
      <c r="A83" s="41"/>
      <c r="B83" s="41"/>
    </row>
    <row r="84" spans="1:2" s="26" customFormat="1" x14ac:dyDescent="0.2">
      <c r="A84" s="41"/>
      <c r="B84" s="41"/>
    </row>
    <row r="85" spans="1:2" s="26" customFormat="1" x14ac:dyDescent="0.2">
      <c r="A85" s="41"/>
      <c r="B85" s="41"/>
    </row>
    <row r="86" spans="1:2" s="26" customFormat="1" x14ac:dyDescent="0.2">
      <c r="A86" s="41"/>
      <c r="B86" s="41"/>
    </row>
    <row r="87" spans="1:2" s="26" customFormat="1" x14ac:dyDescent="0.2">
      <c r="A87" s="41"/>
      <c r="B87" s="41"/>
    </row>
    <row r="88" spans="1:2" s="26" customFormat="1" x14ac:dyDescent="0.2">
      <c r="A88" s="41"/>
      <c r="B88" s="41"/>
    </row>
    <row r="89" spans="1:2" s="26" customFormat="1" x14ac:dyDescent="0.2">
      <c r="A89" s="41"/>
      <c r="B89" s="41"/>
    </row>
    <row r="90" spans="1:2" s="26" customFormat="1" x14ac:dyDescent="0.2">
      <c r="A90" s="41"/>
      <c r="B90" s="41"/>
    </row>
    <row r="91" spans="1:2" s="26" customFormat="1" x14ac:dyDescent="0.2">
      <c r="A91" s="41"/>
      <c r="B91" s="41"/>
    </row>
    <row r="92" spans="1:2" s="26" customFormat="1" x14ac:dyDescent="0.2">
      <c r="A92" s="41"/>
      <c r="B92" s="41"/>
    </row>
    <row r="93" spans="1:2" s="26" customFormat="1" x14ac:dyDescent="0.2">
      <c r="A93" s="41"/>
      <c r="B93" s="41"/>
    </row>
    <row r="94" spans="1:2" s="26" customFormat="1" x14ac:dyDescent="0.2">
      <c r="A94" s="41"/>
      <c r="B94" s="41"/>
    </row>
    <row r="95" spans="1:2" s="26" customFormat="1" x14ac:dyDescent="0.2">
      <c r="A95" s="41"/>
      <c r="B95" s="41"/>
    </row>
    <row r="96" spans="1:2" s="26" customFormat="1" x14ac:dyDescent="0.2">
      <c r="A96" s="41"/>
      <c r="B96" s="41"/>
    </row>
    <row r="97" spans="1:2" s="26" customFormat="1" x14ac:dyDescent="0.2">
      <c r="A97" s="41"/>
      <c r="B97" s="41"/>
    </row>
    <row r="98" spans="1:2" s="26" customFormat="1" x14ac:dyDescent="0.2">
      <c r="A98" s="41"/>
      <c r="B98" s="41"/>
    </row>
    <row r="99" spans="1:2" s="26" customFormat="1" x14ac:dyDescent="0.2">
      <c r="A99" s="41"/>
      <c r="B99" s="41"/>
    </row>
  </sheetData>
  <mergeCells count="19">
    <mergeCell ref="V8:W8"/>
    <mergeCell ref="U7:Z7"/>
    <mergeCell ref="X8:Z8"/>
    <mergeCell ref="A10:X10"/>
    <mergeCell ref="A7:A9"/>
    <mergeCell ref="B7:B9"/>
    <mergeCell ref="U8:U9"/>
    <mergeCell ref="C8:C9"/>
    <mergeCell ref="F8:H8"/>
    <mergeCell ref="L8:N8"/>
    <mergeCell ref="C7:H7"/>
    <mergeCell ref="I8:I9"/>
    <mergeCell ref="R8:T8"/>
    <mergeCell ref="O7:T7"/>
    <mergeCell ref="O8:O9"/>
    <mergeCell ref="I7:N7"/>
    <mergeCell ref="D8:E8"/>
    <mergeCell ref="J8:K8"/>
    <mergeCell ref="P8:Q8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9"/>
  <sheetViews>
    <sheetView zoomScaleNormal="100" zoomScaleSheetLayoutView="100" workbookViewId="0">
      <pane xSplit="2" ySplit="21" topLeftCell="C22" activePane="bottomRight" state="frozen"/>
      <selection pane="topRight" activeCell="C1" sqref="C1"/>
      <selection pane="bottomLeft" activeCell="A9" sqref="A9"/>
      <selection pane="bottomRight" activeCell="AD24" sqref="AD24"/>
    </sheetView>
  </sheetViews>
  <sheetFormatPr defaultRowHeight="12.75" x14ac:dyDescent="0.2"/>
  <cols>
    <col min="1" max="1" width="13.85546875" style="133" customWidth="1"/>
    <col min="2" max="2" width="20.28515625" style="133" customWidth="1"/>
    <col min="3" max="3" width="5.42578125" style="131" customWidth="1"/>
    <col min="4" max="4" width="5.85546875" style="131" customWidth="1"/>
    <col min="5" max="5" width="7.140625" style="131" customWidth="1"/>
    <col min="6" max="8" width="6.7109375" style="131" customWidth="1"/>
    <col min="9" max="9" width="5" style="131" customWidth="1"/>
    <col min="10" max="10" width="5.42578125" style="131" customWidth="1"/>
    <col min="11" max="11" width="6.5703125" style="131" customWidth="1"/>
    <col min="12" max="14" width="6.7109375" style="131" customWidth="1"/>
    <col min="15" max="15" width="4.85546875" style="131" customWidth="1"/>
    <col min="16" max="16" width="5.5703125" style="131" customWidth="1"/>
    <col min="17" max="17" width="6.85546875" style="131" customWidth="1"/>
    <col min="18" max="20" width="6.7109375" style="131" customWidth="1"/>
    <col min="21" max="21" width="5.140625" style="131" customWidth="1"/>
    <col min="22" max="22" width="5.5703125" style="131" customWidth="1"/>
    <col min="23" max="23" width="6.42578125" style="131" customWidth="1"/>
    <col min="24" max="26" width="6.7109375" style="131" customWidth="1"/>
    <col min="27" max="27" width="9.140625" style="131" customWidth="1"/>
    <col min="28" max="16384" width="9.140625" style="131"/>
  </cols>
  <sheetData>
    <row r="1" spans="9:21" x14ac:dyDescent="0.2">
      <c r="U1" s="133" t="str">
        <f>ВУЭС!U1</f>
        <v>Приложение №71</v>
      </c>
    </row>
    <row r="2" spans="9:21" x14ac:dyDescent="0.2">
      <c r="U2" s="133" t="str">
        <f>ВУЭС!U2</f>
        <v>к приказу Минэнерго России</v>
      </c>
    </row>
    <row r="3" spans="9:21" x14ac:dyDescent="0.2">
      <c r="U3" s="133" t="str">
        <f>ВУЭС!U3</f>
        <v>от 23 июля 2012 г. № 340</v>
      </c>
    </row>
    <row r="4" spans="9:21" hidden="1" x14ac:dyDescent="0.2">
      <c r="U4" s="133"/>
    </row>
    <row r="5" spans="9:21" hidden="1" x14ac:dyDescent="0.2">
      <c r="U5" s="133"/>
    </row>
    <row r="6" spans="9:21" hidden="1" x14ac:dyDescent="0.2">
      <c r="U6" s="133"/>
    </row>
    <row r="7" spans="9:21" hidden="1" x14ac:dyDescent="0.2">
      <c r="U7" s="133"/>
    </row>
    <row r="8" spans="9:21" hidden="1" x14ac:dyDescent="0.2">
      <c r="U8" s="133"/>
    </row>
    <row r="9" spans="9:21" hidden="1" x14ac:dyDescent="0.2">
      <c r="U9" s="133"/>
    </row>
    <row r="10" spans="9:21" x14ac:dyDescent="0.2">
      <c r="U10" s="133"/>
    </row>
    <row r="11" spans="9:21" hidden="1" x14ac:dyDescent="0.2">
      <c r="U11" s="133"/>
    </row>
    <row r="12" spans="9:21" hidden="1" x14ac:dyDescent="0.2">
      <c r="U12" s="133"/>
    </row>
    <row r="13" spans="9:21" hidden="1" x14ac:dyDescent="0.2">
      <c r="U13" s="133"/>
    </row>
    <row r="14" spans="9:21" hidden="1" x14ac:dyDescent="0.2">
      <c r="U14" s="133"/>
    </row>
    <row r="15" spans="9:21" hidden="1" x14ac:dyDescent="0.2">
      <c r="U15" s="133"/>
    </row>
    <row r="16" spans="9:21" x14ac:dyDescent="0.2">
      <c r="I16" s="131" t="str">
        <f>ВУЭС!I5</f>
        <v>Настройка АЧР</v>
      </c>
      <c r="U16" s="133"/>
    </row>
    <row r="18" spans="1:26" x14ac:dyDescent="0.2">
      <c r="A18" s="331" t="s">
        <v>0</v>
      </c>
      <c r="B18" s="331" t="s">
        <v>1</v>
      </c>
      <c r="C18" s="338" t="s">
        <v>2</v>
      </c>
      <c r="D18" s="339"/>
      <c r="E18" s="339"/>
      <c r="F18" s="339"/>
      <c r="G18" s="339"/>
      <c r="H18" s="340"/>
      <c r="I18" s="338" t="s">
        <v>3</v>
      </c>
      <c r="J18" s="339"/>
      <c r="K18" s="339"/>
      <c r="L18" s="339"/>
      <c r="M18" s="339"/>
      <c r="N18" s="340"/>
      <c r="O18" s="338" t="s">
        <v>4</v>
      </c>
      <c r="P18" s="339"/>
      <c r="Q18" s="339"/>
      <c r="R18" s="339"/>
      <c r="S18" s="339"/>
      <c r="T18" s="340"/>
      <c r="U18" s="338" t="s">
        <v>5</v>
      </c>
      <c r="V18" s="339"/>
      <c r="W18" s="339"/>
      <c r="X18" s="339"/>
      <c r="Y18" s="339"/>
      <c r="Z18" s="340"/>
    </row>
    <row r="19" spans="1:26" s="8" customFormat="1" ht="37.5" customHeight="1" x14ac:dyDescent="0.2">
      <c r="A19" s="332"/>
      <c r="B19" s="332"/>
      <c r="C19" s="331" t="s">
        <v>353</v>
      </c>
      <c r="D19" s="346" t="str">
        <f>ВУЭС!D8</f>
        <v>уставки</v>
      </c>
      <c r="E19" s="347"/>
      <c r="F19" s="343" t="s">
        <v>9</v>
      </c>
      <c r="G19" s="344"/>
      <c r="H19" s="345"/>
      <c r="I19" s="242" t="str">
        <f>C19</f>
        <v>№                    оч.</v>
      </c>
      <c r="J19" s="346" t="str">
        <f>D19</f>
        <v>уставки</v>
      </c>
      <c r="K19" s="347"/>
      <c r="L19" s="343" t="s">
        <v>9</v>
      </c>
      <c r="M19" s="344"/>
      <c r="N19" s="345"/>
      <c r="O19" s="242" t="str">
        <f>I19</f>
        <v>№                    оч.</v>
      </c>
      <c r="P19" s="346" t="str">
        <f>J19</f>
        <v>уставки</v>
      </c>
      <c r="Q19" s="347"/>
      <c r="R19" s="343" t="s">
        <v>9</v>
      </c>
      <c r="S19" s="344"/>
      <c r="T19" s="345"/>
      <c r="U19" s="242" t="str">
        <f>O19</f>
        <v>№                    оч.</v>
      </c>
      <c r="V19" s="346" t="str">
        <f>P19</f>
        <v>уставки</v>
      </c>
      <c r="W19" s="347"/>
      <c r="X19" s="343" t="s">
        <v>10</v>
      </c>
      <c r="Y19" s="344"/>
      <c r="Z19" s="345"/>
    </row>
    <row r="20" spans="1:26" s="24" customFormat="1" ht="33.75" customHeight="1" x14ac:dyDescent="0.2">
      <c r="A20" s="333"/>
      <c r="B20" s="333"/>
      <c r="C20" s="333"/>
      <c r="D20" s="173" t="s">
        <v>7</v>
      </c>
      <c r="E20" s="173" t="s">
        <v>8</v>
      </c>
      <c r="F20" s="28" t="str">
        <f>ВУЭС!F9</f>
        <v>04-00</v>
      </c>
      <c r="G20" s="28" t="str">
        <f>ВУЭС!G9</f>
        <v>10-00</v>
      </c>
      <c r="H20" s="28" t="str">
        <f>ВУЭС!H9</f>
        <v>22-00</v>
      </c>
      <c r="I20" s="243"/>
      <c r="J20" s="173" t="s">
        <v>7</v>
      </c>
      <c r="K20" s="173" t="s">
        <v>8</v>
      </c>
      <c r="L20" s="28" t="str">
        <f>F20</f>
        <v>04-00</v>
      </c>
      <c r="M20" s="28" t="str">
        <f t="shared" ref="M20:N20" si="0">G20</f>
        <v>10-00</v>
      </c>
      <c r="N20" s="28" t="str">
        <f t="shared" si="0"/>
        <v>22-00</v>
      </c>
      <c r="O20" s="243"/>
      <c r="P20" s="173" t="s">
        <v>7</v>
      </c>
      <c r="Q20" s="173" t="s">
        <v>8</v>
      </c>
      <c r="R20" s="28" t="str">
        <f>L20</f>
        <v>04-00</v>
      </c>
      <c r="S20" s="28" t="str">
        <f t="shared" ref="S20:T20" si="1">M20</f>
        <v>10-00</v>
      </c>
      <c r="T20" s="28" t="str">
        <f t="shared" si="1"/>
        <v>22-00</v>
      </c>
      <c r="U20" s="243"/>
      <c r="V20" s="173" t="s">
        <v>7</v>
      </c>
      <c r="W20" s="173" t="s">
        <v>8</v>
      </c>
      <c r="X20" s="28" t="str">
        <f>R20</f>
        <v>04-00</v>
      </c>
      <c r="Y20" s="28" t="str">
        <f t="shared" ref="Y20:Z20" si="2">S20</f>
        <v>10-00</v>
      </c>
      <c r="Z20" s="28" t="str">
        <f t="shared" si="2"/>
        <v>22-00</v>
      </c>
    </row>
    <row r="21" spans="1:26" x14ac:dyDescent="0.2">
      <c r="A21" s="329" t="s">
        <v>124</v>
      </c>
      <c r="B21" s="330"/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  <c r="N21" s="330"/>
      <c r="O21" s="330"/>
      <c r="P21" s="330"/>
      <c r="Q21" s="330"/>
      <c r="R21" s="330"/>
      <c r="S21" s="330"/>
      <c r="T21" s="330"/>
      <c r="U21" s="330"/>
      <c r="V21" s="330"/>
      <c r="W21" s="330"/>
      <c r="X21" s="330"/>
      <c r="Y21" s="330"/>
      <c r="Z21" s="348"/>
    </row>
    <row r="22" spans="1:26" s="140" customFormat="1" ht="27.75" customHeight="1" x14ac:dyDescent="0.2">
      <c r="A22" s="39" t="s">
        <v>246</v>
      </c>
      <c r="B22" s="39" t="s">
        <v>247</v>
      </c>
      <c r="C22" s="10" t="s">
        <v>108</v>
      </c>
      <c r="D22" s="25">
        <v>49.2</v>
      </c>
      <c r="E22" s="25">
        <v>0.2</v>
      </c>
      <c r="F22" s="25">
        <v>0.7</v>
      </c>
      <c r="G22" s="25">
        <v>0.7</v>
      </c>
      <c r="H22" s="25">
        <v>0.6</v>
      </c>
      <c r="I22" s="30"/>
      <c r="J22" s="25"/>
      <c r="K22" s="30"/>
      <c r="L22" s="25"/>
      <c r="M22" s="25"/>
      <c r="N22" s="25"/>
      <c r="O22" s="30"/>
      <c r="P22" s="25"/>
      <c r="Q22" s="30"/>
      <c r="R22" s="25"/>
      <c r="S22" s="32"/>
      <c r="T22" s="32"/>
      <c r="U22" s="32">
        <v>1</v>
      </c>
      <c r="V22" s="25">
        <v>49.8</v>
      </c>
      <c r="W22" s="30">
        <v>100</v>
      </c>
      <c r="X22" s="25">
        <f t="shared" ref="X22:X27" si="3">F22</f>
        <v>0.7</v>
      </c>
      <c r="Y22" s="25">
        <f t="shared" ref="Y22:Z26" si="4">G22</f>
        <v>0.7</v>
      </c>
      <c r="Z22" s="25">
        <f t="shared" si="4"/>
        <v>0.6</v>
      </c>
    </row>
    <row r="23" spans="1:26" s="83" customFormat="1" ht="38.25" x14ac:dyDescent="0.2">
      <c r="A23" s="89" t="s">
        <v>248</v>
      </c>
      <c r="B23" s="39" t="s">
        <v>461</v>
      </c>
      <c r="C23" s="10" t="s">
        <v>108</v>
      </c>
      <c r="D23" s="25">
        <v>49.2</v>
      </c>
      <c r="E23" s="25">
        <v>0.2</v>
      </c>
      <c r="F23" s="137">
        <v>1.3</v>
      </c>
      <c r="G23" s="137">
        <v>1.2</v>
      </c>
      <c r="H23" s="137">
        <v>1.3</v>
      </c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32">
        <v>1</v>
      </c>
      <c r="V23" s="25">
        <v>49.8</v>
      </c>
      <c r="W23" s="30">
        <v>100</v>
      </c>
      <c r="X23" s="137">
        <f t="shared" si="3"/>
        <v>1.3</v>
      </c>
      <c r="Y23" s="137">
        <f t="shared" si="4"/>
        <v>1.2</v>
      </c>
      <c r="Z23" s="137">
        <f t="shared" si="4"/>
        <v>1.3</v>
      </c>
    </row>
    <row r="24" spans="1:26" s="26" customFormat="1" ht="68.25" customHeight="1" x14ac:dyDescent="0.2">
      <c r="A24" s="71" t="s">
        <v>100</v>
      </c>
      <c r="B24" s="39" t="s">
        <v>195</v>
      </c>
      <c r="C24" s="10" t="s">
        <v>108</v>
      </c>
      <c r="D24" s="25">
        <v>49.2</v>
      </c>
      <c r="E24" s="25">
        <v>0.2</v>
      </c>
      <c r="F24" s="25">
        <v>3.5</v>
      </c>
      <c r="G24" s="25">
        <v>3.4</v>
      </c>
      <c r="H24" s="25">
        <v>3.5</v>
      </c>
      <c r="I24" s="30"/>
      <c r="J24" s="25"/>
      <c r="K24" s="30"/>
      <c r="L24" s="25"/>
      <c r="M24" s="25"/>
      <c r="N24" s="25"/>
      <c r="O24" s="30"/>
      <c r="P24" s="25"/>
      <c r="Q24" s="30"/>
      <c r="R24" s="25"/>
      <c r="S24" s="25"/>
      <c r="T24" s="25"/>
      <c r="U24" s="32">
        <v>2</v>
      </c>
      <c r="V24" s="25">
        <v>49.8</v>
      </c>
      <c r="W24" s="30">
        <v>95</v>
      </c>
      <c r="X24" s="25">
        <f t="shared" si="3"/>
        <v>3.5</v>
      </c>
      <c r="Y24" s="25">
        <f t="shared" si="4"/>
        <v>3.4</v>
      </c>
      <c r="Z24" s="25">
        <f t="shared" si="4"/>
        <v>3.5</v>
      </c>
    </row>
    <row r="25" spans="1:26" s="140" customFormat="1" ht="32.25" customHeight="1" x14ac:dyDescent="0.2">
      <c r="A25" s="71" t="s">
        <v>217</v>
      </c>
      <c r="B25" s="39" t="s">
        <v>462</v>
      </c>
      <c r="C25" s="10" t="s">
        <v>108</v>
      </c>
      <c r="D25" s="25">
        <v>49.2</v>
      </c>
      <c r="E25" s="25">
        <v>0.2</v>
      </c>
      <c r="F25" s="25">
        <v>0.3</v>
      </c>
      <c r="G25" s="25">
        <v>0.3</v>
      </c>
      <c r="H25" s="25">
        <v>0.3</v>
      </c>
      <c r="I25" s="30"/>
      <c r="J25" s="25"/>
      <c r="K25" s="30"/>
      <c r="L25" s="25"/>
      <c r="M25" s="25"/>
      <c r="N25" s="25"/>
      <c r="O25" s="30"/>
      <c r="P25" s="25"/>
      <c r="Q25" s="30"/>
      <c r="R25" s="25"/>
      <c r="S25" s="32"/>
      <c r="T25" s="32"/>
      <c r="U25" s="32">
        <v>1</v>
      </c>
      <c r="V25" s="25">
        <v>49.8</v>
      </c>
      <c r="W25" s="30">
        <v>100</v>
      </c>
      <c r="X25" s="25">
        <f t="shared" si="3"/>
        <v>0.3</v>
      </c>
      <c r="Y25" s="25">
        <f t="shared" si="4"/>
        <v>0.3</v>
      </c>
      <c r="Z25" s="25">
        <f t="shared" si="4"/>
        <v>0.3</v>
      </c>
    </row>
    <row r="26" spans="1:26" s="140" customFormat="1" ht="33" customHeight="1" x14ac:dyDescent="0.2">
      <c r="A26" s="71" t="s">
        <v>337</v>
      </c>
      <c r="B26" s="39" t="s">
        <v>338</v>
      </c>
      <c r="C26" s="10" t="s">
        <v>108</v>
      </c>
      <c r="D26" s="25">
        <v>49.2</v>
      </c>
      <c r="E26" s="25">
        <v>0.2</v>
      </c>
      <c r="F26" s="25">
        <v>0.5</v>
      </c>
      <c r="G26" s="25">
        <v>0.6</v>
      </c>
      <c r="H26" s="25">
        <v>0.5</v>
      </c>
      <c r="I26" s="30"/>
      <c r="J26" s="25"/>
      <c r="K26" s="30"/>
      <c r="L26" s="25"/>
      <c r="M26" s="25"/>
      <c r="N26" s="25"/>
      <c r="O26" s="30"/>
      <c r="P26" s="25"/>
      <c r="Q26" s="30"/>
      <c r="R26" s="25"/>
      <c r="S26" s="32"/>
      <c r="T26" s="32"/>
      <c r="U26" s="32">
        <v>1</v>
      </c>
      <c r="V26" s="25">
        <v>49.8</v>
      </c>
      <c r="W26" s="30">
        <v>100</v>
      </c>
      <c r="X26" s="25">
        <f t="shared" si="3"/>
        <v>0.5</v>
      </c>
      <c r="Y26" s="25">
        <f t="shared" si="4"/>
        <v>0.6</v>
      </c>
      <c r="Z26" s="25">
        <f t="shared" si="4"/>
        <v>0.5</v>
      </c>
    </row>
    <row r="27" spans="1:26" s="26" customFormat="1" ht="137.25" customHeight="1" x14ac:dyDescent="0.2">
      <c r="A27" s="71" t="s">
        <v>101</v>
      </c>
      <c r="B27" s="39" t="s">
        <v>339</v>
      </c>
      <c r="C27" s="10">
        <v>1</v>
      </c>
      <c r="D27" s="25">
        <v>48.8</v>
      </c>
      <c r="E27" s="31">
        <v>0.15</v>
      </c>
      <c r="F27" s="25">
        <v>5.9</v>
      </c>
      <c r="G27" s="25">
        <v>6.1</v>
      </c>
      <c r="H27" s="25">
        <v>6</v>
      </c>
      <c r="I27" s="30">
        <v>9</v>
      </c>
      <c r="J27" s="25">
        <v>49</v>
      </c>
      <c r="K27" s="30">
        <v>5</v>
      </c>
      <c r="L27" s="25">
        <f t="shared" ref="L27:L34" si="5">F27</f>
        <v>5.9</v>
      </c>
      <c r="M27" s="25">
        <f t="shared" ref="M27" si="6">G27</f>
        <v>6.1</v>
      </c>
      <c r="N27" s="25">
        <f t="shared" ref="N27" si="7">H27</f>
        <v>6</v>
      </c>
      <c r="O27" s="31"/>
      <c r="P27" s="25"/>
      <c r="Q27" s="30"/>
      <c r="R27" s="31"/>
      <c r="S27" s="32"/>
      <c r="T27" s="32"/>
      <c r="U27" s="32">
        <v>5</v>
      </c>
      <c r="V27" s="25">
        <v>49.8</v>
      </c>
      <c r="W27" s="30">
        <v>80</v>
      </c>
      <c r="X27" s="25">
        <f t="shared" si="3"/>
        <v>5.9</v>
      </c>
      <c r="Y27" s="25">
        <f t="shared" ref="Y27:Y29" si="8">G27</f>
        <v>6.1</v>
      </c>
      <c r="Z27" s="25">
        <f>H27</f>
        <v>6</v>
      </c>
    </row>
    <row r="28" spans="1:26" s="26" customFormat="1" ht="88.5" customHeight="1" x14ac:dyDescent="0.2">
      <c r="A28" s="71" t="s">
        <v>102</v>
      </c>
      <c r="B28" s="39" t="s">
        <v>259</v>
      </c>
      <c r="C28" s="10">
        <v>1</v>
      </c>
      <c r="D28" s="25">
        <v>48.8</v>
      </c>
      <c r="E28" s="31">
        <v>0.15</v>
      </c>
      <c r="F28" s="25">
        <v>3.5</v>
      </c>
      <c r="G28" s="25">
        <v>3.7</v>
      </c>
      <c r="H28" s="25">
        <v>3.6</v>
      </c>
      <c r="I28" s="30">
        <v>9</v>
      </c>
      <c r="J28" s="25">
        <v>49</v>
      </c>
      <c r="K28" s="30">
        <v>5</v>
      </c>
      <c r="L28" s="25">
        <f t="shared" si="5"/>
        <v>3.5</v>
      </c>
      <c r="M28" s="25">
        <f t="shared" ref="M28:M29" si="9">G28</f>
        <v>3.7</v>
      </c>
      <c r="N28" s="25">
        <f t="shared" ref="N28:N29" si="10">H28</f>
        <v>3.6</v>
      </c>
      <c r="O28" s="25"/>
      <c r="P28" s="25"/>
      <c r="Q28" s="30"/>
      <c r="R28" s="31"/>
      <c r="S28" s="32"/>
      <c r="T28" s="32"/>
      <c r="U28" s="32">
        <v>5</v>
      </c>
      <c r="V28" s="25">
        <v>49.8</v>
      </c>
      <c r="W28" s="30">
        <v>80</v>
      </c>
      <c r="X28" s="25">
        <f t="shared" ref="X28" si="11">F28</f>
        <v>3.5</v>
      </c>
      <c r="Y28" s="25">
        <f t="shared" si="8"/>
        <v>3.7</v>
      </c>
      <c r="Z28" s="25">
        <f t="shared" ref="Z28:Z29" si="12">H28</f>
        <v>3.6</v>
      </c>
    </row>
    <row r="29" spans="1:26" s="26" customFormat="1" ht="38.25" x14ac:dyDescent="0.2">
      <c r="A29" s="71" t="s">
        <v>179</v>
      </c>
      <c r="B29" s="39" t="s">
        <v>463</v>
      </c>
      <c r="C29" s="10">
        <v>1</v>
      </c>
      <c r="D29" s="25">
        <v>48.8</v>
      </c>
      <c r="E29" s="25">
        <v>0.2</v>
      </c>
      <c r="F29" s="25">
        <v>1.8</v>
      </c>
      <c r="G29" s="25">
        <v>1.5</v>
      </c>
      <c r="H29" s="25">
        <v>1.7</v>
      </c>
      <c r="I29" s="30">
        <v>10</v>
      </c>
      <c r="J29" s="25">
        <v>49</v>
      </c>
      <c r="K29" s="30">
        <v>10</v>
      </c>
      <c r="L29" s="25">
        <f t="shared" si="5"/>
        <v>1.8</v>
      </c>
      <c r="M29" s="25">
        <f t="shared" si="9"/>
        <v>1.5</v>
      </c>
      <c r="N29" s="25">
        <f t="shared" si="10"/>
        <v>1.7</v>
      </c>
      <c r="O29" s="25"/>
      <c r="P29" s="25"/>
      <c r="Q29" s="30"/>
      <c r="R29" s="31"/>
      <c r="S29" s="32"/>
      <c r="T29" s="32"/>
      <c r="U29" s="32">
        <v>4</v>
      </c>
      <c r="V29" s="25">
        <v>49.8</v>
      </c>
      <c r="W29" s="30">
        <v>85</v>
      </c>
      <c r="X29" s="25">
        <f t="shared" ref="X29:X30" si="13">F29</f>
        <v>1.8</v>
      </c>
      <c r="Y29" s="25">
        <f t="shared" si="8"/>
        <v>1.5</v>
      </c>
      <c r="Z29" s="25">
        <f t="shared" si="12"/>
        <v>1.7</v>
      </c>
    </row>
    <row r="30" spans="1:26" s="26" customFormat="1" ht="116.25" customHeight="1" x14ac:dyDescent="0.2">
      <c r="A30" s="71" t="s">
        <v>103</v>
      </c>
      <c r="B30" s="39" t="s">
        <v>340</v>
      </c>
      <c r="C30" s="10">
        <v>1</v>
      </c>
      <c r="D30" s="25">
        <v>48.8</v>
      </c>
      <c r="E30" s="31">
        <v>0.15</v>
      </c>
      <c r="F30" s="25">
        <v>2.8</v>
      </c>
      <c r="G30" s="25">
        <v>3</v>
      </c>
      <c r="H30" s="25">
        <v>2.9</v>
      </c>
      <c r="I30" s="30">
        <v>9</v>
      </c>
      <c r="J30" s="25">
        <v>49</v>
      </c>
      <c r="K30" s="30">
        <v>5</v>
      </c>
      <c r="L30" s="25">
        <f>F30</f>
        <v>2.8</v>
      </c>
      <c r="M30" s="25">
        <f t="shared" ref="M30" si="14">G30</f>
        <v>3</v>
      </c>
      <c r="N30" s="25">
        <f>H30</f>
        <v>2.9</v>
      </c>
      <c r="O30" s="31"/>
      <c r="P30" s="25"/>
      <c r="Q30" s="30"/>
      <c r="R30" s="31"/>
      <c r="S30" s="32"/>
      <c r="T30" s="32"/>
      <c r="U30" s="32">
        <v>5</v>
      </c>
      <c r="V30" s="25">
        <v>49.8</v>
      </c>
      <c r="W30" s="30">
        <v>80</v>
      </c>
      <c r="X30" s="25">
        <f t="shared" si="13"/>
        <v>2.8</v>
      </c>
      <c r="Y30" s="25">
        <f t="shared" ref="Y30:Z33" si="15">G30</f>
        <v>3</v>
      </c>
      <c r="Z30" s="25">
        <f t="shared" si="15"/>
        <v>2.9</v>
      </c>
    </row>
    <row r="31" spans="1:26" s="26" customFormat="1" ht="79.5" customHeight="1" x14ac:dyDescent="0.2">
      <c r="A31" s="71" t="s">
        <v>105</v>
      </c>
      <c r="B31" s="39" t="s">
        <v>245</v>
      </c>
      <c r="C31" s="10">
        <v>3</v>
      </c>
      <c r="D31" s="25">
        <v>48.6</v>
      </c>
      <c r="E31" s="25">
        <v>0.2</v>
      </c>
      <c r="F31" s="25">
        <v>4.9000000000000004</v>
      </c>
      <c r="G31" s="25">
        <v>4.9000000000000004</v>
      </c>
      <c r="H31" s="25">
        <v>4.9000000000000004</v>
      </c>
      <c r="I31" s="30">
        <v>13</v>
      </c>
      <c r="J31" s="25">
        <v>48.9</v>
      </c>
      <c r="K31" s="30">
        <v>20</v>
      </c>
      <c r="L31" s="25">
        <f>F31</f>
        <v>4.9000000000000004</v>
      </c>
      <c r="M31" s="25">
        <f>G31</f>
        <v>4.9000000000000004</v>
      </c>
      <c r="N31" s="25">
        <f>H31</f>
        <v>4.9000000000000004</v>
      </c>
      <c r="O31" s="31"/>
      <c r="P31" s="25"/>
      <c r="Q31" s="30"/>
      <c r="R31" s="31"/>
      <c r="S31" s="32"/>
      <c r="T31" s="32"/>
      <c r="U31" s="32">
        <v>8</v>
      </c>
      <c r="V31" s="25">
        <v>49.8</v>
      </c>
      <c r="W31" s="30">
        <v>65</v>
      </c>
      <c r="X31" s="25">
        <f>F31</f>
        <v>4.9000000000000004</v>
      </c>
      <c r="Y31" s="25">
        <f t="shared" si="15"/>
        <v>4.9000000000000004</v>
      </c>
      <c r="Z31" s="25">
        <f t="shared" si="15"/>
        <v>4.9000000000000004</v>
      </c>
    </row>
    <row r="32" spans="1:26" s="26" customFormat="1" ht="96.75" customHeight="1" x14ac:dyDescent="0.2">
      <c r="A32" s="71" t="s">
        <v>183</v>
      </c>
      <c r="B32" s="39" t="s">
        <v>422</v>
      </c>
      <c r="C32" s="10">
        <v>4</v>
      </c>
      <c r="D32" s="25">
        <v>48.5</v>
      </c>
      <c r="E32" s="25">
        <v>0.2</v>
      </c>
      <c r="F32" s="25">
        <v>3.9</v>
      </c>
      <c r="G32" s="25">
        <v>3.7</v>
      </c>
      <c r="H32" s="25">
        <v>3.8</v>
      </c>
      <c r="I32" s="30">
        <v>13</v>
      </c>
      <c r="J32" s="25">
        <v>48.9</v>
      </c>
      <c r="K32" s="30">
        <v>20</v>
      </c>
      <c r="L32" s="25">
        <f>F32</f>
        <v>3.9</v>
      </c>
      <c r="M32" s="25">
        <f t="shared" ref="M32" si="16">G32</f>
        <v>3.7</v>
      </c>
      <c r="N32" s="25">
        <f t="shared" ref="N32" si="17">H32</f>
        <v>3.8</v>
      </c>
      <c r="O32" s="31"/>
      <c r="P32" s="25"/>
      <c r="Q32" s="30"/>
      <c r="R32" s="31"/>
      <c r="S32" s="32"/>
      <c r="T32" s="32"/>
      <c r="U32" s="32">
        <v>9</v>
      </c>
      <c r="V32" s="25">
        <v>49.8</v>
      </c>
      <c r="W32" s="30">
        <v>60</v>
      </c>
      <c r="X32" s="25">
        <f>F32</f>
        <v>3.9</v>
      </c>
      <c r="Y32" s="25">
        <f>G32</f>
        <v>3.7</v>
      </c>
      <c r="Z32" s="25">
        <f>H32</f>
        <v>3.8</v>
      </c>
    </row>
    <row r="33" spans="1:26" s="26" customFormat="1" ht="64.5" customHeight="1" x14ac:dyDescent="0.2">
      <c r="A33" s="71" t="s">
        <v>180</v>
      </c>
      <c r="B33" s="39" t="s">
        <v>181</v>
      </c>
      <c r="C33" s="10">
        <v>7</v>
      </c>
      <c r="D33" s="25">
        <v>48.2</v>
      </c>
      <c r="E33" s="25">
        <v>0.2</v>
      </c>
      <c r="F33" s="25">
        <v>0.9</v>
      </c>
      <c r="G33" s="25">
        <v>1</v>
      </c>
      <c r="H33" s="25">
        <v>0.6</v>
      </c>
      <c r="I33" s="30">
        <v>15</v>
      </c>
      <c r="J33" s="25">
        <v>48.9</v>
      </c>
      <c r="K33" s="30">
        <v>30</v>
      </c>
      <c r="L33" s="25">
        <f>F33</f>
        <v>0.9</v>
      </c>
      <c r="M33" s="25">
        <f>G33</f>
        <v>1</v>
      </c>
      <c r="N33" s="25">
        <f>H33</f>
        <v>0.6</v>
      </c>
      <c r="O33" s="25"/>
      <c r="P33" s="25"/>
      <c r="Q33" s="30"/>
      <c r="R33" s="31"/>
      <c r="S33" s="32"/>
      <c r="T33" s="32"/>
      <c r="U33" s="32">
        <v>14</v>
      </c>
      <c r="V33" s="25">
        <v>49.8</v>
      </c>
      <c r="W33" s="30">
        <v>35</v>
      </c>
      <c r="X33" s="25">
        <f>F33</f>
        <v>0.9</v>
      </c>
      <c r="Y33" s="25">
        <f t="shared" si="15"/>
        <v>1</v>
      </c>
      <c r="Z33" s="25">
        <f t="shared" si="15"/>
        <v>0.6</v>
      </c>
    </row>
    <row r="34" spans="1:26" s="26" customFormat="1" ht="91.5" customHeight="1" x14ac:dyDescent="0.2">
      <c r="A34" s="71" t="s">
        <v>104</v>
      </c>
      <c r="B34" s="39" t="s">
        <v>244</v>
      </c>
      <c r="C34" s="10">
        <v>15</v>
      </c>
      <c r="D34" s="25">
        <v>47.4</v>
      </c>
      <c r="E34" s="31">
        <v>0.15</v>
      </c>
      <c r="F34" s="25">
        <v>7.4</v>
      </c>
      <c r="G34" s="25">
        <v>8.1</v>
      </c>
      <c r="H34" s="25">
        <v>8.3000000000000007</v>
      </c>
      <c r="I34" s="30">
        <v>22</v>
      </c>
      <c r="J34" s="25">
        <v>48.8</v>
      </c>
      <c r="K34" s="30">
        <v>50</v>
      </c>
      <c r="L34" s="25">
        <f t="shared" si="5"/>
        <v>7.4</v>
      </c>
      <c r="M34" s="25">
        <f t="shared" ref="M34" si="18">G34</f>
        <v>8.1</v>
      </c>
      <c r="N34" s="25">
        <f t="shared" ref="N34" si="19">H34</f>
        <v>8.3000000000000007</v>
      </c>
      <c r="O34" s="25"/>
      <c r="P34" s="25"/>
      <c r="Q34" s="30"/>
      <c r="R34" s="31"/>
      <c r="S34" s="32"/>
      <c r="T34" s="32"/>
      <c r="U34" s="32">
        <v>22</v>
      </c>
      <c r="V34" s="25">
        <v>49.7</v>
      </c>
      <c r="W34" s="30">
        <v>30</v>
      </c>
      <c r="X34" s="25">
        <v>6.5</v>
      </c>
      <c r="Y34" s="25">
        <v>7.3</v>
      </c>
      <c r="Z34" s="25">
        <v>7</v>
      </c>
    </row>
    <row r="35" spans="1:26" s="59" customFormat="1" x14ac:dyDescent="0.2">
      <c r="A35" s="56"/>
      <c r="B35" s="57" t="s">
        <v>135</v>
      </c>
      <c r="C35" s="62"/>
      <c r="F35" s="60">
        <f>SUM(F22:F34)</f>
        <v>37.4</v>
      </c>
      <c r="G35" s="60">
        <f>SUM(G22:G34)</f>
        <v>38.200000000000003</v>
      </c>
      <c r="H35" s="60">
        <f>SUM(H22:H34)</f>
        <v>38</v>
      </c>
      <c r="I35" s="60"/>
      <c r="J35" s="60"/>
      <c r="K35" s="60"/>
      <c r="L35" s="60">
        <f>SUM(L22:L34)</f>
        <v>31.1</v>
      </c>
      <c r="M35" s="60">
        <f>SUM(M22:M34)</f>
        <v>32</v>
      </c>
      <c r="N35" s="60">
        <f>SUM(N22:N34)</f>
        <v>31.8</v>
      </c>
      <c r="O35" s="60"/>
      <c r="P35" s="60"/>
      <c r="Q35" s="60">
        <f>SUM(Q22:Q34)</f>
        <v>0</v>
      </c>
      <c r="R35" s="60">
        <f>SUM(R22:R34)</f>
        <v>0</v>
      </c>
      <c r="S35" s="60">
        <f>SUM(S22:S34)</f>
        <v>0</v>
      </c>
      <c r="T35" s="60">
        <f>SUM(T22:T34)</f>
        <v>0</v>
      </c>
      <c r="U35" s="60"/>
      <c r="V35" s="60"/>
      <c r="W35" s="60"/>
      <c r="X35" s="60">
        <f>SUM(X22:X34)</f>
        <v>36.5</v>
      </c>
      <c r="Y35" s="60">
        <f>SUM(Y22:Y34)</f>
        <v>37.4</v>
      </c>
      <c r="Z35" s="60">
        <f>SUM(Z22:Z34)</f>
        <v>36.700000000000003</v>
      </c>
    </row>
    <row r="36" spans="1:26" s="59" customFormat="1" x14ac:dyDescent="0.2">
      <c r="A36" s="56"/>
      <c r="B36" s="57"/>
      <c r="C36" s="62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</row>
    <row r="37" spans="1:26" s="59" customFormat="1" x14ac:dyDescent="0.2">
      <c r="A37" s="56"/>
      <c r="B37" s="56" t="str">
        <f>ВУЭС!B22</f>
        <v>АЧР-1 (САЧР), АЧР-2 несовмещенная</v>
      </c>
      <c r="C37" s="62"/>
      <c r="F37" s="60">
        <f>F35+R35</f>
        <v>37.4</v>
      </c>
      <c r="G37" s="60">
        <f t="shared" ref="G37:H37" si="20">G35+S35</f>
        <v>38.200000000000003</v>
      </c>
      <c r="H37" s="60">
        <f t="shared" si="20"/>
        <v>38</v>
      </c>
      <c r="I37" s="60"/>
      <c r="J37" s="60"/>
      <c r="K37" s="60"/>
      <c r="L37" s="60"/>
      <c r="M37" s="60"/>
      <c r="N37" s="60"/>
      <c r="O37" s="60"/>
      <c r="Y37" s="60"/>
      <c r="Z37" s="60"/>
    </row>
    <row r="38" spans="1:26" s="59" customFormat="1" x14ac:dyDescent="0.2">
      <c r="A38" s="56"/>
      <c r="B38" s="56"/>
      <c r="C38" s="62"/>
      <c r="F38" s="60"/>
      <c r="G38" s="60"/>
      <c r="H38" s="60"/>
      <c r="I38" s="60"/>
      <c r="J38" s="60"/>
      <c r="K38" s="60"/>
      <c r="L38" s="60"/>
      <c r="M38" s="60"/>
      <c r="N38" s="60"/>
      <c r="O38" s="60"/>
      <c r="Y38" s="60"/>
      <c r="Z38" s="60"/>
    </row>
    <row r="39" spans="1:26" s="234" customFormat="1" hidden="1" x14ac:dyDescent="0.2">
      <c r="A39" s="136"/>
      <c r="B39" s="136"/>
      <c r="C39" s="103"/>
      <c r="D39" s="36" t="str">
        <f>C22</f>
        <v>САЧР</v>
      </c>
      <c r="F39" s="87">
        <f>F22+F23+F24+F25+F26</f>
        <v>6.3</v>
      </c>
      <c r="G39" s="87">
        <f t="shared" ref="G39:H39" si="21">G22+G23+G24+G25+G26</f>
        <v>6.2</v>
      </c>
      <c r="H39" s="87">
        <f t="shared" si="21"/>
        <v>6.2</v>
      </c>
      <c r="I39" s="87"/>
      <c r="J39" s="87"/>
      <c r="K39" s="87"/>
      <c r="L39" s="87"/>
      <c r="M39" s="87"/>
      <c r="N39" s="87"/>
      <c r="O39" s="87"/>
      <c r="P39" s="33"/>
      <c r="Q39" s="43"/>
      <c r="R39" s="33"/>
      <c r="S39" s="33"/>
      <c r="T39" s="33"/>
      <c r="U39" s="123">
        <f>D22</f>
        <v>49.2</v>
      </c>
      <c r="V39" s="87">
        <f>V22</f>
        <v>49.8</v>
      </c>
      <c r="W39" s="36">
        <f>W22</f>
        <v>100</v>
      </c>
      <c r="X39" s="87">
        <f>X22+X23+X25+X26</f>
        <v>2.8</v>
      </c>
      <c r="Y39" s="87">
        <f t="shared" ref="Y39:Z39" si="22">Y22+Y23+Y25+Y26</f>
        <v>2.8</v>
      </c>
      <c r="Z39" s="87">
        <f t="shared" si="22"/>
        <v>2.7</v>
      </c>
    </row>
    <row r="40" spans="1:26" hidden="1" x14ac:dyDescent="0.2">
      <c r="B40" s="40"/>
      <c r="C40" s="5"/>
      <c r="P40" s="33"/>
      <c r="Q40" s="43"/>
      <c r="R40" s="33"/>
      <c r="S40" s="33"/>
      <c r="T40" s="33"/>
      <c r="U40" s="60">
        <v>49.2</v>
      </c>
      <c r="V40" s="33">
        <f>V25</f>
        <v>49.8</v>
      </c>
      <c r="W40" s="43">
        <v>95</v>
      </c>
      <c r="X40" s="33">
        <f>X24</f>
        <v>3.5</v>
      </c>
      <c r="Y40" s="33">
        <f t="shared" ref="Y40:Z40" si="23">Y24</f>
        <v>3.4</v>
      </c>
      <c r="Z40" s="33">
        <f t="shared" si="23"/>
        <v>3.5</v>
      </c>
    </row>
    <row r="41" spans="1:26" hidden="1" x14ac:dyDescent="0.2">
      <c r="B41" s="40"/>
      <c r="C41" s="5"/>
      <c r="E41" s="33">
        <f>D27</f>
        <v>48.8</v>
      </c>
      <c r="F41" s="33">
        <f>F27+F28+F29+F30</f>
        <v>14</v>
      </c>
      <c r="G41" s="33">
        <f t="shared" ref="G41:H41" si="24">G27+G28+G29+G30</f>
        <v>14.3</v>
      </c>
      <c r="H41" s="33">
        <f t="shared" si="24"/>
        <v>14.2</v>
      </c>
      <c r="I41" s="123">
        <f>L41+L42</f>
        <v>14</v>
      </c>
      <c r="J41" s="33">
        <f>J28</f>
        <v>49</v>
      </c>
      <c r="K41" s="43">
        <v>5</v>
      </c>
      <c r="L41" s="33">
        <f>L27+L28+L30</f>
        <v>12.2</v>
      </c>
      <c r="M41" s="33">
        <f t="shared" ref="M41:N41" si="25">M27+M28+M30</f>
        <v>12.8</v>
      </c>
      <c r="N41" s="33">
        <f t="shared" si="25"/>
        <v>12.5</v>
      </c>
      <c r="O41" s="33"/>
      <c r="P41" s="33"/>
      <c r="R41" s="123"/>
      <c r="S41" s="123"/>
      <c r="T41" s="123"/>
      <c r="U41" s="123">
        <f>D27</f>
        <v>48.8</v>
      </c>
      <c r="V41" s="33">
        <f>V27</f>
        <v>49.8</v>
      </c>
      <c r="W41" s="131">
        <v>85</v>
      </c>
      <c r="X41" s="33">
        <f>X29</f>
        <v>1.8</v>
      </c>
      <c r="Y41" s="33">
        <f t="shared" ref="Y41:Z41" si="26">Y29</f>
        <v>1.5</v>
      </c>
      <c r="Z41" s="33">
        <f t="shared" si="26"/>
        <v>1.7</v>
      </c>
    </row>
    <row r="42" spans="1:26" ht="15.75" hidden="1" x14ac:dyDescent="0.25">
      <c r="A42" s="42"/>
      <c r="B42" s="40"/>
      <c r="C42" s="5"/>
      <c r="E42" s="33">
        <f>D28</f>
        <v>48.8</v>
      </c>
      <c r="J42" s="33">
        <f>J29</f>
        <v>49</v>
      </c>
      <c r="K42" s="131">
        <v>10</v>
      </c>
      <c r="L42" s="33">
        <f>L29</f>
        <v>1.8</v>
      </c>
      <c r="M42" s="33">
        <f t="shared" ref="M42:N42" si="27">M29</f>
        <v>1.5</v>
      </c>
      <c r="N42" s="33">
        <f t="shared" si="27"/>
        <v>1.7</v>
      </c>
      <c r="O42" s="33"/>
      <c r="P42" s="33"/>
      <c r="R42" s="104"/>
      <c r="S42" s="104"/>
      <c r="T42" s="104"/>
      <c r="U42" s="235">
        <v>48.8</v>
      </c>
      <c r="V42" s="131">
        <v>49.8</v>
      </c>
      <c r="W42" s="43">
        <f>W27</f>
        <v>80</v>
      </c>
      <c r="X42" s="33">
        <f>X27+X28+X30</f>
        <v>12.2</v>
      </c>
      <c r="Y42" s="33">
        <f t="shared" ref="Y42:Z42" si="28">Y27+Y28+Y30</f>
        <v>12.8</v>
      </c>
      <c r="Z42" s="33">
        <f t="shared" si="28"/>
        <v>12.5</v>
      </c>
    </row>
    <row r="43" spans="1:26" ht="15.75" hidden="1" x14ac:dyDescent="0.25">
      <c r="A43" s="42"/>
      <c r="D43" s="59"/>
      <c r="E43" s="33">
        <f>D31</f>
        <v>48.6</v>
      </c>
      <c r="F43" s="33">
        <f>F31</f>
        <v>4.9000000000000004</v>
      </c>
      <c r="G43" s="33">
        <f t="shared" ref="G43:H43" si="29">G31</f>
        <v>4.9000000000000004</v>
      </c>
      <c r="H43" s="33">
        <f t="shared" si="29"/>
        <v>4.9000000000000004</v>
      </c>
      <c r="J43" s="33">
        <f>J31</f>
        <v>48.9</v>
      </c>
      <c r="K43" s="43">
        <f>K31</f>
        <v>20</v>
      </c>
      <c r="L43" s="33">
        <f>L31</f>
        <v>4.9000000000000004</v>
      </c>
      <c r="M43" s="33">
        <f t="shared" ref="M43:N43" si="30">M31</f>
        <v>4.9000000000000004</v>
      </c>
      <c r="N43" s="33">
        <f t="shared" si="30"/>
        <v>4.9000000000000004</v>
      </c>
      <c r="O43" s="33"/>
      <c r="P43" s="33"/>
      <c r="U43" s="123">
        <v>48.6</v>
      </c>
      <c r="V43" s="33">
        <f>V31</f>
        <v>49.8</v>
      </c>
      <c r="W43" s="43">
        <f>W31</f>
        <v>65</v>
      </c>
      <c r="X43" s="33">
        <f>X31</f>
        <v>4.9000000000000004</v>
      </c>
      <c r="Y43" s="33">
        <f t="shared" ref="Y43:Z43" si="31">Y31</f>
        <v>4.9000000000000004</v>
      </c>
      <c r="Z43" s="33">
        <f t="shared" si="31"/>
        <v>4.9000000000000004</v>
      </c>
    </row>
    <row r="44" spans="1:26" hidden="1" x14ac:dyDescent="0.2">
      <c r="E44" s="33">
        <v>48.5</v>
      </c>
      <c r="F44" s="33">
        <f>F32</f>
        <v>3.9</v>
      </c>
      <c r="G44" s="33">
        <f t="shared" ref="G44:H44" si="32">G32</f>
        <v>3.7</v>
      </c>
      <c r="H44" s="33">
        <f t="shared" si="32"/>
        <v>3.8</v>
      </c>
      <c r="I44" s="59"/>
      <c r="J44" s="33">
        <v>48.9</v>
      </c>
      <c r="K44" s="43">
        <v>20</v>
      </c>
      <c r="L44" s="33">
        <f>L32</f>
        <v>3.9</v>
      </c>
      <c r="M44" s="33">
        <f t="shared" ref="M44:N44" si="33">M32</f>
        <v>3.7</v>
      </c>
      <c r="N44" s="33">
        <f t="shared" si="33"/>
        <v>3.8</v>
      </c>
      <c r="O44" s="33"/>
      <c r="P44" s="33"/>
      <c r="U44" s="235">
        <v>48.5</v>
      </c>
      <c r="V44" s="131">
        <v>49.8</v>
      </c>
      <c r="W44" s="131">
        <v>60</v>
      </c>
      <c r="X44" s="33">
        <f>X32</f>
        <v>3.9</v>
      </c>
      <c r="Y44" s="33">
        <f t="shared" ref="Y44:Z44" si="34">Y32</f>
        <v>3.7</v>
      </c>
      <c r="Z44" s="33">
        <f t="shared" si="34"/>
        <v>3.8</v>
      </c>
    </row>
    <row r="45" spans="1:26" hidden="1" x14ac:dyDescent="0.2">
      <c r="E45" s="131">
        <v>48.2</v>
      </c>
      <c r="F45" s="33">
        <f>F33</f>
        <v>0.9</v>
      </c>
      <c r="G45" s="33">
        <f t="shared" ref="G45:H45" si="35">G33</f>
        <v>1</v>
      </c>
      <c r="H45" s="33">
        <f t="shared" si="35"/>
        <v>0.6</v>
      </c>
      <c r="J45" s="33">
        <v>48.9</v>
      </c>
      <c r="K45" s="43">
        <v>30</v>
      </c>
      <c r="L45" s="33">
        <f>L33</f>
        <v>0.9</v>
      </c>
      <c r="M45" s="33">
        <f t="shared" ref="M45:N45" si="36">M33</f>
        <v>1</v>
      </c>
      <c r="N45" s="33">
        <f t="shared" si="36"/>
        <v>0.6</v>
      </c>
      <c r="O45" s="33"/>
      <c r="P45" s="33"/>
      <c r="U45" s="123">
        <v>48.2</v>
      </c>
      <c r="V45" s="131">
        <v>49.8</v>
      </c>
      <c r="W45" s="131">
        <v>35</v>
      </c>
      <c r="X45" s="33">
        <f>X33</f>
        <v>0.9</v>
      </c>
      <c r="Y45" s="33">
        <f>Y33</f>
        <v>1</v>
      </c>
      <c r="Z45" s="33">
        <f>Z33</f>
        <v>0.6</v>
      </c>
    </row>
    <row r="46" spans="1:26" hidden="1" x14ac:dyDescent="0.2">
      <c r="E46" s="33">
        <f>D34</f>
        <v>47.4</v>
      </c>
      <c r="F46" s="33">
        <f>F34</f>
        <v>7.4</v>
      </c>
      <c r="G46" s="33">
        <f t="shared" ref="G46:H46" si="37">G34</f>
        <v>8.1</v>
      </c>
      <c r="H46" s="33">
        <f t="shared" si="37"/>
        <v>8.3000000000000007</v>
      </c>
      <c r="J46" s="33">
        <f t="shared" ref="J46:L46" si="38">J34</f>
        <v>48.8</v>
      </c>
      <c r="K46" s="43">
        <f t="shared" si="38"/>
        <v>50</v>
      </c>
      <c r="L46" s="33">
        <f t="shared" si="38"/>
        <v>7.4</v>
      </c>
      <c r="M46" s="33">
        <f t="shared" ref="M46:N46" si="39">M34</f>
        <v>8.1</v>
      </c>
      <c r="N46" s="33">
        <f t="shared" si="39"/>
        <v>8.3000000000000007</v>
      </c>
      <c r="O46" s="33"/>
      <c r="P46" s="33"/>
      <c r="U46" s="123">
        <f>D34</f>
        <v>47.4</v>
      </c>
      <c r="V46" s="33">
        <f>V34</f>
        <v>49.7</v>
      </c>
      <c r="W46" s="43">
        <f>W34</f>
        <v>30</v>
      </c>
      <c r="X46" s="33">
        <f>X34</f>
        <v>6.5</v>
      </c>
      <c r="Y46" s="33">
        <f t="shared" ref="Y46:Z46" si="40">Y34</f>
        <v>7.3</v>
      </c>
      <c r="Z46" s="33">
        <f t="shared" si="40"/>
        <v>7</v>
      </c>
    </row>
    <row r="47" spans="1:26" hidden="1" x14ac:dyDescent="0.2">
      <c r="E47" s="255" t="s">
        <v>2</v>
      </c>
      <c r="F47" s="60">
        <f>SUM(F41:F46)</f>
        <v>31.1</v>
      </c>
      <c r="G47" s="60">
        <f t="shared" ref="G47:H47" si="41">SUM(G41:G46)</f>
        <v>32</v>
      </c>
      <c r="H47" s="60">
        <f t="shared" si="41"/>
        <v>31.8</v>
      </c>
      <c r="J47" s="33"/>
      <c r="K47" s="43"/>
      <c r="L47" s="60">
        <f>SUM(L41:L46)</f>
        <v>31.1</v>
      </c>
      <c r="M47" s="60">
        <f t="shared" ref="M47:N47" si="42">SUM(M41:M46)</f>
        <v>32</v>
      </c>
      <c r="N47" s="60">
        <f t="shared" si="42"/>
        <v>31.8</v>
      </c>
      <c r="O47" s="60"/>
      <c r="P47" s="60"/>
      <c r="X47" s="60">
        <f>SUM(X39:X46)</f>
        <v>36.5</v>
      </c>
      <c r="Y47" s="60">
        <f t="shared" ref="Y47:Z47" si="43">SUM(Y39:Y46)</f>
        <v>37.4</v>
      </c>
      <c r="Z47" s="60">
        <f t="shared" si="43"/>
        <v>36.700000000000003</v>
      </c>
    </row>
    <row r="48" spans="1:26" hidden="1" x14ac:dyDescent="0.2">
      <c r="E48" s="255" t="s">
        <v>460</v>
      </c>
      <c r="F48" s="123">
        <f>F39+F47</f>
        <v>37.4</v>
      </c>
      <c r="G48" s="123">
        <f t="shared" ref="G48:H48" si="44">G39+G47</f>
        <v>38.200000000000003</v>
      </c>
      <c r="H48" s="123">
        <f t="shared" si="44"/>
        <v>38</v>
      </c>
      <c r="J48" s="59"/>
      <c r="K48" s="59"/>
      <c r="L48" s="66">
        <f>L35-L47</f>
        <v>0</v>
      </c>
      <c r="M48" s="66">
        <f t="shared" ref="M48:N48" si="45">M35-M47</f>
        <v>0</v>
      </c>
      <c r="N48" s="66">
        <f t="shared" si="45"/>
        <v>0</v>
      </c>
      <c r="O48" s="66"/>
      <c r="P48" s="66"/>
      <c r="X48" s="66">
        <f>X35-X47</f>
        <v>0</v>
      </c>
      <c r="Y48" s="66">
        <f t="shared" ref="Y48:Z48" si="46">Y35-Y47</f>
        <v>0</v>
      </c>
      <c r="Z48" s="66">
        <f t="shared" si="46"/>
        <v>0</v>
      </c>
    </row>
    <row r="49" spans="6:8" hidden="1" x14ac:dyDescent="0.2">
      <c r="F49" s="66">
        <f>F35-F48</f>
        <v>0</v>
      </c>
      <c r="G49" s="66">
        <f t="shared" ref="G49:H49" si="47">G35-G48</f>
        <v>0</v>
      </c>
      <c r="H49" s="66">
        <f t="shared" si="47"/>
        <v>0</v>
      </c>
    </row>
  </sheetData>
  <mergeCells count="16">
    <mergeCell ref="A21:Z21"/>
    <mergeCell ref="I18:N18"/>
    <mergeCell ref="O18:T18"/>
    <mergeCell ref="A18:A20"/>
    <mergeCell ref="B18:B20"/>
    <mergeCell ref="C18:H18"/>
    <mergeCell ref="C19:C20"/>
    <mergeCell ref="F19:H19"/>
    <mergeCell ref="L19:N19"/>
    <mergeCell ref="D19:E19"/>
    <mergeCell ref="J19:K19"/>
    <mergeCell ref="P19:Q19"/>
    <mergeCell ref="V19:W19"/>
    <mergeCell ref="X19:Z19"/>
    <mergeCell ref="R19:T19"/>
    <mergeCell ref="U18:Z18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6"/>
  <sheetViews>
    <sheetView zoomScaleNormal="100" zoomScaleSheetLayoutView="100" workbookViewId="0">
      <pane xSplit="2" ySplit="11" topLeftCell="C12" activePane="bottomRight" state="frozen"/>
      <selection pane="topRight" activeCell="C1" sqref="C1"/>
      <selection pane="bottomLeft" activeCell="A9" sqref="A9"/>
      <selection pane="bottomRight" activeCell="AH14" sqref="AH14"/>
    </sheetView>
  </sheetViews>
  <sheetFormatPr defaultRowHeight="12.75" x14ac:dyDescent="0.2"/>
  <cols>
    <col min="1" max="1" width="13.5703125" style="133" customWidth="1"/>
    <col min="2" max="2" width="20.7109375" style="133" customWidth="1"/>
    <col min="3" max="3" width="6.5703125" style="131" customWidth="1"/>
    <col min="4" max="4" width="5.5703125" style="131" customWidth="1"/>
    <col min="5" max="5" width="6.42578125" style="131" customWidth="1"/>
    <col min="6" max="8" width="6.7109375" style="131" customWidth="1"/>
    <col min="9" max="9" width="4.28515625" style="131" customWidth="1"/>
    <col min="10" max="10" width="5.85546875" style="131" customWidth="1"/>
    <col min="11" max="11" width="5" style="131" customWidth="1"/>
    <col min="12" max="14" width="6.7109375" style="131" customWidth="1"/>
    <col min="15" max="15" width="4.85546875" style="131" customWidth="1"/>
    <col min="16" max="16" width="5.7109375" style="131" customWidth="1"/>
    <col min="17" max="17" width="6.28515625" style="131" customWidth="1"/>
    <col min="18" max="20" width="6.7109375" style="131" customWidth="1"/>
    <col min="21" max="21" width="5.5703125" style="131" customWidth="1"/>
    <col min="22" max="22" width="5.85546875" style="131" customWidth="1"/>
    <col min="23" max="23" width="5.28515625" style="131" customWidth="1"/>
    <col min="24" max="26" width="6.7109375" style="131" customWidth="1"/>
    <col min="27" max="37" width="5.7109375" style="131" customWidth="1"/>
    <col min="38" max="16384" width="9.140625" style="131"/>
  </cols>
  <sheetData>
    <row r="1" spans="1:26" x14ac:dyDescent="0.2">
      <c r="U1" s="133" t="str">
        <f>ТЭС!U1</f>
        <v>Приложение №71</v>
      </c>
    </row>
    <row r="2" spans="1:26" x14ac:dyDescent="0.2">
      <c r="U2" s="133" t="str">
        <f>ТЭС!U2</f>
        <v>к приказу Минэнерго России</v>
      </c>
    </row>
    <row r="3" spans="1:26" x14ac:dyDescent="0.2">
      <c r="U3" s="133" t="str">
        <f>ТЭС!U3</f>
        <v>от 23 июля 2012 г. № 340</v>
      </c>
    </row>
    <row r="4" spans="1:26" hidden="1" x14ac:dyDescent="0.2">
      <c r="U4" s="133"/>
    </row>
    <row r="5" spans="1:26" x14ac:dyDescent="0.2">
      <c r="U5" s="133"/>
    </row>
    <row r="6" spans="1:26" x14ac:dyDescent="0.2">
      <c r="I6" s="131" t="str">
        <f>ТЭС!I16</f>
        <v>Настройка АЧР</v>
      </c>
      <c r="U6" s="133"/>
    </row>
    <row r="8" spans="1:26" x14ac:dyDescent="0.2">
      <c r="A8" s="349" t="s">
        <v>0</v>
      </c>
      <c r="B8" s="349" t="s">
        <v>1</v>
      </c>
      <c r="C8" s="338" t="s">
        <v>2</v>
      </c>
      <c r="D8" s="339"/>
      <c r="E8" s="339"/>
      <c r="F8" s="339"/>
      <c r="G8" s="339"/>
      <c r="H8" s="340"/>
      <c r="I8" s="338" t="s">
        <v>3</v>
      </c>
      <c r="J8" s="339"/>
      <c r="K8" s="339"/>
      <c r="L8" s="339"/>
      <c r="M8" s="339"/>
      <c r="N8" s="340"/>
      <c r="O8" s="338" t="s">
        <v>4</v>
      </c>
      <c r="P8" s="339"/>
      <c r="Q8" s="339"/>
      <c r="R8" s="339"/>
      <c r="S8" s="339"/>
      <c r="T8" s="340"/>
      <c r="U8" s="338" t="s">
        <v>5</v>
      </c>
      <c r="V8" s="339"/>
      <c r="W8" s="339"/>
      <c r="X8" s="339"/>
      <c r="Y8" s="339"/>
      <c r="Z8" s="340"/>
    </row>
    <row r="9" spans="1:26" s="8" customFormat="1" ht="39" customHeight="1" x14ac:dyDescent="0.2">
      <c r="A9" s="349"/>
      <c r="B9" s="349"/>
      <c r="C9" s="331" t="s">
        <v>464</v>
      </c>
      <c r="D9" s="346" t="str">
        <f>ТЭС!D19</f>
        <v>уставки</v>
      </c>
      <c r="E9" s="347"/>
      <c r="F9" s="343" t="s">
        <v>9</v>
      </c>
      <c r="G9" s="344"/>
      <c r="H9" s="345"/>
      <c r="I9" s="341" t="str">
        <f>C9</f>
        <v>№                             оч.</v>
      </c>
      <c r="J9" s="346" t="str">
        <f>D9</f>
        <v>уставки</v>
      </c>
      <c r="K9" s="347"/>
      <c r="L9" s="343" t="s">
        <v>9</v>
      </c>
      <c r="M9" s="344"/>
      <c r="N9" s="345"/>
      <c r="O9" s="341" t="str">
        <f>I9</f>
        <v>№                             оч.</v>
      </c>
      <c r="P9" s="346" t="str">
        <f>J9</f>
        <v>уставки</v>
      </c>
      <c r="Q9" s="347"/>
      <c r="R9" s="343" t="s">
        <v>9</v>
      </c>
      <c r="S9" s="344"/>
      <c r="T9" s="345"/>
      <c r="U9" s="341" t="str">
        <f>O9</f>
        <v>№                             оч.</v>
      </c>
      <c r="V9" s="346" t="str">
        <f>P9</f>
        <v>уставки</v>
      </c>
      <c r="W9" s="347"/>
      <c r="X9" s="343" t="s">
        <v>10</v>
      </c>
      <c r="Y9" s="344"/>
      <c r="Z9" s="345"/>
    </row>
    <row r="10" spans="1:26" s="24" customFormat="1" ht="34.5" customHeight="1" x14ac:dyDescent="0.2">
      <c r="A10" s="331"/>
      <c r="B10" s="331"/>
      <c r="C10" s="333"/>
      <c r="D10" s="173" t="s">
        <v>7</v>
      </c>
      <c r="E10" s="173" t="s">
        <v>8</v>
      </c>
      <c r="F10" s="28" t="str">
        <f>ТЭС!F20</f>
        <v>04-00</v>
      </c>
      <c r="G10" s="28" t="str">
        <f>ТЭС!G20</f>
        <v>10-00</v>
      </c>
      <c r="H10" s="28" t="str">
        <f>ТЭС!H20</f>
        <v>22-00</v>
      </c>
      <c r="I10" s="342"/>
      <c r="J10" s="173" t="s">
        <v>7</v>
      </c>
      <c r="K10" s="173" t="s">
        <v>8</v>
      </c>
      <c r="L10" s="28" t="str">
        <f>F10</f>
        <v>04-00</v>
      </c>
      <c r="M10" s="28" t="str">
        <f t="shared" ref="M10:N10" si="0">G10</f>
        <v>10-00</v>
      </c>
      <c r="N10" s="28" t="str">
        <f t="shared" si="0"/>
        <v>22-00</v>
      </c>
      <c r="O10" s="342"/>
      <c r="P10" s="173" t="s">
        <v>7</v>
      </c>
      <c r="Q10" s="173" t="s">
        <v>8</v>
      </c>
      <c r="R10" s="28" t="str">
        <f>L10</f>
        <v>04-00</v>
      </c>
      <c r="S10" s="28" t="str">
        <f t="shared" ref="S10:T10" si="1">M10</f>
        <v>10-00</v>
      </c>
      <c r="T10" s="28" t="str">
        <f t="shared" si="1"/>
        <v>22-00</v>
      </c>
      <c r="U10" s="342"/>
      <c r="V10" s="173" t="s">
        <v>7</v>
      </c>
      <c r="W10" s="173" t="s">
        <v>8</v>
      </c>
      <c r="X10" s="23" t="str">
        <f>R10</f>
        <v>04-00</v>
      </c>
      <c r="Y10" s="23" t="str">
        <f t="shared" ref="Y10:Z10" si="2">S10</f>
        <v>10-00</v>
      </c>
      <c r="Z10" s="23" t="str">
        <f t="shared" si="2"/>
        <v>22-00</v>
      </c>
    </row>
    <row r="11" spans="1:26" x14ac:dyDescent="0.2">
      <c r="A11" s="329" t="s">
        <v>125</v>
      </c>
      <c r="B11" s="330"/>
      <c r="C11" s="330"/>
      <c r="D11" s="330"/>
      <c r="E11" s="330"/>
      <c r="F11" s="330"/>
      <c r="G11" s="330"/>
      <c r="H11" s="330"/>
      <c r="I11" s="330"/>
      <c r="J11" s="330"/>
      <c r="K11" s="330"/>
      <c r="L11" s="330"/>
      <c r="M11" s="330"/>
      <c r="N11" s="330"/>
      <c r="O11" s="330"/>
      <c r="P11" s="330"/>
      <c r="Q11" s="330"/>
      <c r="R11" s="330"/>
      <c r="S11" s="330"/>
      <c r="T11" s="330"/>
      <c r="U11" s="330"/>
      <c r="V11" s="330"/>
      <c r="W11" s="330"/>
      <c r="X11" s="330"/>
      <c r="Y11" s="330"/>
      <c r="Z11" s="348"/>
    </row>
    <row r="12" spans="1:26" ht="42" customHeight="1" x14ac:dyDescent="0.2">
      <c r="A12" s="39" t="s">
        <v>109</v>
      </c>
      <c r="B12" s="39" t="s">
        <v>127</v>
      </c>
      <c r="C12" s="10" t="s">
        <v>108</v>
      </c>
      <c r="D12" s="3">
        <v>49.2</v>
      </c>
      <c r="E12" s="3">
        <v>0.2</v>
      </c>
      <c r="F12" s="3">
        <v>0.5</v>
      </c>
      <c r="G12" s="3">
        <v>0.6</v>
      </c>
      <c r="H12" s="3">
        <v>0.6</v>
      </c>
      <c r="I12" s="3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>
        <v>1</v>
      </c>
      <c r="V12" s="3">
        <v>49.8</v>
      </c>
      <c r="W12" s="10">
        <v>100</v>
      </c>
      <c r="X12" s="3">
        <f t="shared" ref="X12:X15" si="3">F12</f>
        <v>0.5</v>
      </c>
      <c r="Y12" s="3">
        <f t="shared" ref="Y12:Y15" si="4">G12</f>
        <v>0.6</v>
      </c>
      <c r="Z12" s="3">
        <f t="shared" ref="Z12:Z15" si="5">H12</f>
        <v>0.6</v>
      </c>
    </row>
    <row r="13" spans="1:26" ht="40.5" customHeight="1" x14ac:dyDescent="0.2">
      <c r="A13" s="39" t="s">
        <v>110</v>
      </c>
      <c r="B13" s="39" t="s">
        <v>128</v>
      </c>
      <c r="C13" s="10" t="s">
        <v>108</v>
      </c>
      <c r="D13" s="3">
        <v>49.2</v>
      </c>
      <c r="E13" s="3">
        <v>0.2</v>
      </c>
      <c r="F13" s="3">
        <v>0.6</v>
      </c>
      <c r="G13" s="3">
        <v>0.5</v>
      </c>
      <c r="H13" s="3">
        <v>0.6</v>
      </c>
      <c r="I13" s="3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>
        <v>1</v>
      </c>
      <c r="V13" s="3">
        <v>49.8</v>
      </c>
      <c r="W13" s="10">
        <v>100</v>
      </c>
      <c r="X13" s="3">
        <f>F13</f>
        <v>0.6</v>
      </c>
      <c r="Y13" s="3">
        <f t="shared" si="4"/>
        <v>0.5</v>
      </c>
      <c r="Z13" s="3">
        <f t="shared" si="5"/>
        <v>0.6</v>
      </c>
    </row>
    <row r="14" spans="1:26" ht="51" customHeight="1" x14ac:dyDescent="0.2">
      <c r="A14" s="39" t="s">
        <v>111</v>
      </c>
      <c r="B14" s="39" t="s">
        <v>126</v>
      </c>
      <c r="C14" s="10" t="s">
        <v>108</v>
      </c>
      <c r="D14" s="3">
        <v>49.2</v>
      </c>
      <c r="E14" s="3">
        <v>0.2</v>
      </c>
      <c r="F14" s="3">
        <v>0.8</v>
      </c>
      <c r="G14" s="3">
        <v>0.8</v>
      </c>
      <c r="H14" s="3">
        <v>0.9</v>
      </c>
      <c r="I14" s="3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>
        <v>1</v>
      </c>
      <c r="V14" s="3">
        <v>49.8</v>
      </c>
      <c r="W14" s="10">
        <v>100</v>
      </c>
      <c r="X14" s="3">
        <f t="shared" si="3"/>
        <v>0.8</v>
      </c>
      <c r="Y14" s="3">
        <f>G14</f>
        <v>0.8</v>
      </c>
      <c r="Z14" s="3">
        <f t="shared" si="5"/>
        <v>0.9</v>
      </c>
    </row>
    <row r="15" spans="1:26" ht="37.5" customHeight="1" x14ac:dyDescent="0.2">
      <c r="A15" s="39" t="s">
        <v>112</v>
      </c>
      <c r="B15" s="39" t="s">
        <v>129</v>
      </c>
      <c r="C15" s="10" t="s">
        <v>108</v>
      </c>
      <c r="D15" s="3">
        <v>49.2</v>
      </c>
      <c r="E15" s="3">
        <v>0.2</v>
      </c>
      <c r="F15" s="3">
        <v>0.7</v>
      </c>
      <c r="G15" s="3">
        <v>0.7</v>
      </c>
      <c r="H15" s="3">
        <v>0.8</v>
      </c>
      <c r="I15" s="3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>
        <v>1</v>
      </c>
      <c r="V15" s="3">
        <v>49.8</v>
      </c>
      <c r="W15" s="10">
        <v>100</v>
      </c>
      <c r="X15" s="3">
        <f t="shared" si="3"/>
        <v>0.7</v>
      </c>
      <c r="Y15" s="3">
        <f t="shared" si="4"/>
        <v>0.7</v>
      </c>
      <c r="Z15" s="3">
        <f t="shared" si="5"/>
        <v>0.8</v>
      </c>
    </row>
    <row r="16" spans="1:26" x14ac:dyDescent="0.2">
      <c r="A16" s="39" t="s">
        <v>113</v>
      </c>
      <c r="B16" s="39" t="s">
        <v>67</v>
      </c>
      <c r="C16" s="10" t="s">
        <v>108</v>
      </c>
      <c r="D16" s="3">
        <v>49.2</v>
      </c>
      <c r="E16" s="3">
        <v>0.2</v>
      </c>
      <c r="F16" s="3">
        <v>0.1</v>
      </c>
      <c r="G16" s="3">
        <v>0.2</v>
      </c>
      <c r="H16" s="3">
        <v>0.1</v>
      </c>
      <c r="I16" s="3"/>
      <c r="J16" s="3"/>
      <c r="K16" s="10"/>
      <c r="L16" s="4"/>
      <c r="M16" s="35"/>
      <c r="N16" s="35"/>
      <c r="O16" s="35"/>
      <c r="P16" s="3"/>
      <c r="Q16" s="10"/>
      <c r="R16" s="3"/>
      <c r="S16" s="3"/>
      <c r="T16" s="3"/>
      <c r="U16" s="3"/>
      <c r="V16" s="3"/>
      <c r="W16" s="10"/>
      <c r="X16" s="35"/>
      <c r="Y16" s="35"/>
      <c r="Z16" s="35"/>
    </row>
    <row r="17" spans="1:26" x14ac:dyDescent="0.2">
      <c r="A17" s="39" t="s">
        <v>114</v>
      </c>
      <c r="B17" s="39" t="s">
        <v>67</v>
      </c>
      <c r="C17" s="10" t="s">
        <v>108</v>
      </c>
      <c r="D17" s="3">
        <v>49.2</v>
      </c>
      <c r="E17" s="3">
        <v>0.2</v>
      </c>
      <c r="F17" s="3">
        <v>0.2</v>
      </c>
      <c r="G17" s="3">
        <v>0.5</v>
      </c>
      <c r="H17" s="3">
        <v>0.3</v>
      </c>
      <c r="I17" s="3"/>
      <c r="J17" s="3"/>
      <c r="K17" s="10"/>
      <c r="L17" s="4"/>
      <c r="M17" s="35"/>
      <c r="N17" s="35"/>
      <c r="O17" s="35"/>
      <c r="P17" s="3"/>
      <c r="Q17" s="10"/>
      <c r="R17" s="3"/>
      <c r="S17" s="3"/>
      <c r="T17" s="3"/>
      <c r="U17" s="3"/>
      <c r="V17" s="35"/>
      <c r="W17" s="35"/>
      <c r="X17" s="35"/>
      <c r="Y17" s="35"/>
      <c r="Z17" s="35"/>
    </row>
    <row r="18" spans="1:26" x14ac:dyDescent="0.2">
      <c r="A18" s="39" t="s">
        <v>420</v>
      </c>
      <c r="B18" s="39" t="s">
        <v>247</v>
      </c>
      <c r="C18" s="10" t="s">
        <v>108</v>
      </c>
      <c r="D18" s="3">
        <v>49.2</v>
      </c>
      <c r="E18" s="3">
        <v>0.2</v>
      </c>
      <c r="F18" s="3">
        <v>0.2</v>
      </c>
      <c r="G18" s="3">
        <v>0.4</v>
      </c>
      <c r="H18" s="3">
        <v>0.2</v>
      </c>
      <c r="I18" s="3"/>
      <c r="J18" s="3"/>
      <c r="K18" s="10"/>
      <c r="L18" s="4"/>
      <c r="M18" s="35"/>
      <c r="N18" s="35"/>
      <c r="O18" s="35"/>
      <c r="P18" s="3"/>
      <c r="Q18" s="10"/>
      <c r="R18" s="3"/>
      <c r="S18" s="3"/>
      <c r="T18" s="3"/>
      <c r="U18" s="10">
        <v>1</v>
      </c>
      <c r="V18" s="35">
        <v>49.8</v>
      </c>
      <c r="W18" s="35">
        <v>100</v>
      </c>
      <c r="X18" s="3">
        <f>F18</f>
        <v>0.2</v>
      </c>
      <c r="Y18" s="3">
        <f t="shared" ref="Y18:Z18" si="6">G18</f>
        <v>0.4</v>
      </c>
      <c r="Z18" s="3">
        <f t="shared" si="6"/>
        <v>0.2</v>
      </c>
    </row>
    <row r="19" spans="1:26" ht="81.75" customHeight="1" x14ac:dyDescent="0.2">
      <c r="A19" s="39" t="s">
        <v>116</v>
      </c>
      <c r="B19" s="39" t="s">
        <v>341</v>
      </c>
      <c r="C19" s="10">
        <v>2</v>
      </c>
      <c r="D19" s="3">
        <v>48.7</v>
      </c>
      <c r="E19" s="3">
        <v>0.2</v>
      </c>
      <c r="F19" s="3">
        <v>4.2</v>
      </c>
      <c r="G19" s="3">
        <v>3.9</v>
      </c>
      <c r="H19" s="3">
        <v>4.3</v>
      </c>
      <c r="I19" s="10">
        <v>10</v>
      </c>
      <c r="J19" s="3">
        <v>49</v>
      </c>
      <c r="K19" s="10">
        <v>10</v>
      </c>
      <c r="L19" s="3">
        <f t="shared" ref="L19:N20" si="7">F19</f>
        <v>4.2</v>
      </c>
      <c r="M19" s="3">
        <f t="shared" si="7"/>
        <v>3.9</v>
      </c>
      <c r="N19" s="3">
        <f t="shared" si="7"/>
        <v>4.3</v>
      </c>
      <c r="O19" s="3"/>
      <c r="P19" s="10"/>
      <c r="Q19" s="10"/>
      <c r="R19" s="4"/>
      <c r="S19" s="35"/>
      <c r="T19" s="35"/>
      <c r="U19" s="35">
        <v>7</v>
      </c>
      <c r="V19" s="3">
        <v>49.8</v>
      </c>
      <c r="W19" s="10">
        <v>70</v>
      </c>
      <c r="X19" s="3">
        <f t="shared" ref="X19:X20" si="8">F19</f>
        <v>4.2</v>
      </c>
      <c r="Y19" s="3">
        <f t="shared" ref="Y19:Y20" si="9">G19</f>
        <v>3.9</v>
      </c>
      <c r="Z19" s="3">
        <f t="shared" ref="Z19:Z20" si="10">H19</f>
        <v>4.3</v>
      </c>
    </row>
    <row r="20" spans="1:26" ht="93" customHeight="1" x14ac:dyDescent="0.2">
      <c r="A20" s="39" t="s">
        <v>117</v>
      </c>
      <c r="B20" s="39" t="s">
        <v>300</v>
      </c>
      <c r="C20" s="10">
        <v>4</v>
      </c>
      <c r="D20" s="3">
        <v>48.5</v>
      </c>
      <c r="E20" s="3">
        <v>0.2</v>
      </c>
      <c r="F20" s="3">
        <v>4.5</v>
      </c>
      <c r="G20" s="3">
        <v>4.5</v>
      </c>
      <c r="H20" s="3">
        <v>4.5</v>
      </c>
      <c r="I20" s="10">
        <v>13</v>
      </c>
      <c r="J20" s="3">
        <v>48.9</v>
      </c>
      <c r="K20" s="10">
        <v>20</v>
      </c>
      <c r="L20" s="3">
        <f>F20</f>
        <v>4.5</v>
      </c>
      <c r="M20" s="3">
        <f t="shared" si="7"/>
        <v>4.5</v>
      </c>
      <c r="N20" s="3">
        <f t="shared" si="7"/>
        <v>4.5</v>
      </c>
      <c r="O20" s="10"/>
      <c r="P20" s="10"/>
      <c r="Q20" s="10"/>
      <c r="R20" s="4"/>
      <c r="S20" s="35"/>
      <c r="T20" s="35"/>
      <c r="U20" s="35">
        <v>10</v>
      </c>
      <c r="V20" s="3">
        <v>49.8</v>
      </c>
      <c r="W20" s="10">
        <v>55</v>
      </c>
      <c r="X20" s="3">
        <f t="shared" si="8"/>
        <v>4.5</v>
      </c>
      <c r="Y20" s="3">
        <f t="shared" si="9"/>
        <v>4.5</v>
      </c>
      <c r="Z20" s="3">
        <f t="shared" si="10"/>
        <v>4.5</v>
      </c>
    </row>
    <row r="21" spans="1:26" ht="67.5" customHeight="1" x14ac:dyDescent="0.2">
      <c r="A21" s="39" t="s">
        <v>122</v>
      </c>
      <c r="B21" s="39" t="s">
        <v>299</v>
      </c>
      <c r="C21" s="10"/>
      <c r="D21" s="3"/>
      <c r="E21" s="3"/>
      <c r="F21" s="3"/>
      <c r="G21" s="3"/>
      <c r="H21" s="3"/>
      <c r="I21" s="4"/>
      <c r="J21" s="3"/>
      <c r="K21" s="10"/>
      <c r="L21" s="4"/>
      <c r="M21" s="35"/>
      <c r="N21" s="35"/>
      <c r="O21" s="35">
        <v>1</v>
      </c>
      <c r="P21" s="3">
        <v>49.1</v>
      </c>
      <c r="Q21" s="10">
        <v>5</v>
      </c>
      <c r="R21" s="3">
        <v>3.8</v>
      </c>
      <c r="S21" s="3">
        <v>3.9</v>
      </c>
      <c r="T21" s="3">
        <v>4</v>
      </c>
      <c r="U21" s="10">
        <v>3</v>
      </c>
      <c r="V21" s="35">
        <v>49.8</v>
      </c>
      <c r="W21" s="10">
        <v>90</v>
      </c>
      <c r="X21" s="3">
        <f>R21</f>
        <v>3.8</v>
      </c>
      <c r="Y21" s="3">
        <f>S21</f>
        <v>3.9</v>
      </c>
      <c r="Z21" s="3">
        <f>T21</f>
        <v>4</v>
      </c>
    </row>
    <row r="22" spans="1:26" ht="105" customHeight="1" x14ac:dyDescent="0.2">
      <c r="A22" s="39" t="s">
        <v>115</v>
      </c>
      <c r="B22" s="39" t="s">
        <v>342</v>
      </c>
      <c r="C22" s="10"/>
      <c r="D22" s="3"/>
      <c r="E22" s="3"/>
      <c r="F22" s="3"/>
      <c r="G22" s="3"/>
      <c r="H22" s="3"/>
      <c r="I22" s="10"/>
      <c r="J22" s="3"/>
      <c r="K22" s="10"/>
      <c r="L22" s="3"/>
      <c r="M22" s="3"/>
      <c r="N22" s="3"/>
      <c r="O22" s="10">
        <v>1</v>
      </c>
      <c r="P22" s="3">
        <v>49.1</v>
      </c>
      <c r="Q22" s="10">
        <v>5</v>
      </c>
      <c r="R22" s="3">
        <v>2.2000000000000002</v>
      </c>
      <c r="S22" s="3">
        <v>2.2999999999999998</v>
      </c>
      <c r="T22" s="3">
        <v>2.2999999999999998</v>
      </c>
      <c r="U22" s="35">
        <v>3</v>
      </c>
      <c r="V22" s="3">
        <v>49.8</v>
      </c>
      <c r="W22" s="10">
        <v>90</v>
      </c>
      <c r="X22" s="3">
        <f>R22</f>
        <v>2.2000000000000002</v>
      </c>
      <c r="Y22" s="3">
        <f t="shared" ref="Y22" si="11">S22</f>
        <v>2.2999999999999998</v>
      </c>
      <c r="Z22" s="3">
        <f>T22</f>
        <v>2.2999999999999998</v>
      </c>
    </row>
    <row r="23" spans="1:26" ht="51.75" customHeight="1" x14ac:dyDescent="0.2">
      <c r="A23" s="39" t="s">
        <v>118</v>
      </c>
      <c r="B23" s="39" t="s">
        <v>215</v>
      </c>
      <c r="C23" s="10"/>
      <c r="D23" s="3"/>
      <c r="E23" s="3"/>
      <c r="F23" s="3"/>
      <c r="G23" s="3"/>
      <c r="H23" s="4"/>
      <c r="I23" s="4"/>
      <c r="J23" s="3"/>
      <c r="K23" s="10"/>
      <c r="L23" s="4"/>
      <c r="M23" s="35"/>
      <c r="N23" s="35"/>
      <c r="O23" s="35">
        <v>1</v>
      </c>
      <c r="P23" s="3">
        <v>49.1</v>
      </c>
      <c r="Q23" s="10">
        <v>5</v>
      </c>
      <c r="R23" s="3">
        <v>1.5</v>
      </c>
      <c r="S23" s="3">
        <v>1.6</v>
      </c>
      <c r="T23" s="3">
        <v>1.6</v>
      </c>
      <c r="U23" s="10">
        <v>2</v>
      </c>
      <c r="V23" s="3">
        <v>49.8</v>
      </c>
      <c r="W23" s="10">
        <v>95</v>
      </c>
      <c r="X23" s="3">
        <f t="shared" ref="X23" si="12">R23</f>
        <v>1.5</v>
      </c>
      <c r="Y23" s="3">
        <f t="shared" ref="Y23:Y27" si="13">S23</f>
        <v>1.6</v>
      </c>
      <c r="Z23" s="3">
        <f t="shared" ref="Z23:Z27" si="14">T23</f>
        <v>1.6</v>
      </c>
    </row>
    <row r="24" spans="1:26" ht="27.75" customHeight="1" x14ac:dyDescent="0.2">
      <c r="A24" s="39" t="s">
        <v>121</v>
      </c>
      <c r="B24" s="39" t="s">
        <v>257</v>
      </c>
      <c r="C24" s="10"/>
      <c r="D24" s="3"/>
      <c r="E24" s="3"/>
      <c r="F24" s="3"/>
      <c r="G24" s="3"/>
      <c r="H24" s="4"/>
      <c r="I24" s="4"/>
      <c r="J24" s="3"/>
      <c r="K24" s="10"/>
      <c r="L24" s="4"/>
      <c r="M24" s="35"/>
      <c r="N24" s="35"/>
      <c r="O24" s="35">
        <v>1</v>
      </c>
      <c r="P24" s="3">
        <v>49.1</v>
      </c>
      <c r="Q24" s="10">
        <v>5</v>
      </c>
      <c r="R24" s="3">
        <v>0.5</v>
      </c>
      <c r="S24" s="3">
        <v>0.4</v>
      </c>
      <c r="T24" s="35">
        <v>0.4</v>
      </c>
      <c r="U24" s="10">
        <v>2</v>
      </c>
      <c r="V24" s="3">
        <v>49.8</v>
      </c>
      <c r="W24" s="10">
        <v>95</v>
      </c>
      <c r="X24" s="3">
        <f t="shared" ref="X24:Z25" si="15">R24</f>
        <v>0.5</v>
      </c>
      <c r="Y24" s="3">
        <f t="shared" si="15"/>
        <v>0.4</v>
      </c>
      <c r="Z24" s="3">
        <f t="shared" si="15"/>
        <v>0.4</v>
      </c>
    </row>
    <row r="25" spans="1:26" ht="69.75" customHeight="1" x14ac:dyDescent="0.2">
      <c r="A25" s="39" t="s">
        <v>120</v>
      </c>
      <c r="B25" s="39" t="s">
        <v>243</v>
      </c>
      <c r="C25" s="10"/>
      <c r="D25" s="3"/>
      <c r="E25" s="3"/>
      <c r="F25" s="3"/>
      <c r="G25" s="3"/>
      <c r="H25" s="4"/>
      <c r="I25" s="4"/>
      <c r="J25" s="3"/>
      <c r="K25" s="10"/>
      <c r="L25" s="4"/>
      <c r="M25" s="35"/>
      <c r="N25" s="35"/>
      <c r="O25" s="35">
        <v>5</v>
      </c>
      <c r="P25" s="3">
        <v>49.1</v>
      </c>
      <c r="Q25" s="10">
        <v>25</v>
      </c>
      <c r="R25" s="3">
        <v>0.4</v>
      </c>
      <c r="S25" s="3">
        <v>0.5</v>
      </c>
      <c r="T25" s="3">
        <v>0.4</v>
      </c>
      <c r="U25" s="10">
        <v>4</v>
      </c>
      <c r="V25" s="3">
        <v>49.8</v>
      </c>
      <c r="W25" s="10">
        <v>85</v>
      </c>
      <c r="X25" s="3">
        <f t="shared" si="15"/>
        <v>0.4</v>
      </c>
      <c r="Y25" s="3">
        <f t="shared" si="15"/>
        <v>0.5</v>
      </c>
      <c r="Z25" s="3">
        <f t="shared" si="15"/>
        <v>0.4</v>
      </c>
    </row>
    <row r="26" spans="1:26" ht="39.75" customHeight="1" x14ac:dyDescent="0.2">
      <c r="A26" s="39" t="s">
        <v>119</v>
      </c>
      <c r="B26" s="39" t="s">
        <v>189</v>
      </c>
      <c r="C26" s="10"/>
      <c r="D26" s="3"/>
      <c r="E26" s="3"/>
      <c r="F26" s="3"/>
      <c r="G26" s="3"/>
      <c r="H26" s="4"/>
      <c r="I26" s="4"/>
      <c r="J26" s="3"/>
      <c r="K26" s="10"/>
      <c r="L26" s="4"/>
      <c r="M26" s="35"/>
      <c r="N26" s="35"/>
      <c r="O26" s="35">
        <v>5</v>
      </c>
      <c r="P26" s="3">
        <v>49.1</v>
      </c>
      <c r="Q26" s="10">
        <v>25</v>
      </c>
      <c r="R26" s="3">
        <v>0.3</v>
      </c>
      <c r="S26" s="3">
        <v>0.4</v>
      </c>
      <c r="T26" s="3">
        <v>0.3</v>
      </c>
      <c r="U26" s="10">
        <v>4</v>
      </c>
      <c r="V26" s="3">
        <v>49.8</v>
      </c>
      <c r="W26" s="10">
        <v>85</v>
      </c>
      <c r="X26" s="3">
        <f>R26</f>
        <v>0.3</v>
      </c>
      <c r="Y26" s="3">
        <f>S26</f>
        <v>0.4</v>
      </c>
      <c r="Z26" s="3">
        <f>T26</f>
        <v>0.3</v>
      </c>
    </row>
    <row r="27" spans="1:26" ht="54.75" customHeight="1" x14ac:dyDescent="0.2">
      <c r="A27" s="39" t="s">
        <v>203</v>
      </c>
      <c r="B27" s="39" t="s">
        <v>204</v>
      </c>
      <c r="C27" s="10"/>
      <c r="D27" s="3"/>
      <c r="E27" s="3"/>
      <c r="F27" s="3"/>
      <c r="G27" s="3"/>
      <c r="H27" s="4"/>
      <c r="I27" s="4"/>
      <c r="J27" s="3"/>
      <c r="K27" s="10"/>
      <c r="L27" s="4"/>
      <c r="M27" s="35"/>
      <c r="N27" s="35"/>
      <c r="O27" s="35">
        <v>5</v>
      </c>
      <c r="P27" s="3">
        <v>49.1</v>
      </c>
      <c r="Q27" s="10">
        <v>25</v>
      </c>
      <c r="R27" s="3">
        <v>0.2</v>
      </c>
      <c r="S27" s="3">
        <v>0.2</v>
      </c>
      <c r="T27" s="3">
        <v>0.3</v>
      </c>
      <c r="U27" s="10">
        <v>4</v>
      </c>
      <c r="V27" s="35">
        <v>49.8</v>
      </c>
      <c r="W27" s="10">
        <v>85</v>
      </c>
      <c r="X27" s="3">
        <f t="shared" ref="X27:X32" si="16">R27</f>
        <v>0.2</v>
      </c>
      <c r="Y27" s="3">
        <f t="shared" si="13"/>
        <v>0.2</v>
      </c>
      <c r="Z27" s="3">
        <f t="shared" si="14"/>
        <v>0.3</v>
      </c>
    </row>
    <row r="28" spans="1:26" ht="29.25" customHeight="1" x14ac:dyDescent="0.2">
      <c r="A28" s="55" t="s">
        <v>106</v>
      </c>
      <c r="B28" s="55" t="s">
        <v>107</v>
      </c>
      <c r="C28" s="10"/>
      <c r="D28" s="3"/>
      <c r="E28" s="3"/>
      <c r="F28" s="3"/>
      <c r="G28" s="3"/>
      <c r="H28" s="3"/>
      <c r="I28" s="3"/>
      <c r="J28" s="10"/>
      <c r="K28" s="10"/>
      <c r="L28" s="10"/>
      <c r="M28" s="10"/>
      <c r="N28" s="10"/>
      <c r="O28" s="10">
        <v>5</v>
      </c>
      <c r="P28" s="3">
        <v>49.1</v>
      </c>
      <c r="Q28" s="10">
        <v>25</v>
      </c>
      <c r="R28" s="3">
        <v>3.7</v>
      </c>
      <c r="S28" s="3">
        <v>3.2</v>
      </c>
      <c r="T28" s="3">
        <v>3</v>
      </c>
      <c r="U28" s="10">
        <v>4</v>
      </c>
      <c r="V28" s="3">
        <v>49.8</v>
      </c>
      <c r="W28" s="10">
        <v>85</v>
      </c>
      <c r="X28" s="3">
        <f>R28</f>
        <v>3.7</v>
      </c>
      <c r="Y28" s="3">
        <f>S28</f>
        <v>3.2</v>
      </c>
      <c r="Z28" s="3">
        <f>T28</f>
        <v>3</v>
      </c>
    </row>
    <row r="29" spans="1:26" ht="49.5" customHeight="1" x14ac:dyDescent="0.2">
      <c r="A29" s="39" t="s">
        <v>178</v>
      </c>
      <c r="B29" s="39" t="s">
        <v>301</v>
      </c>
      <c r="C29" s="10"/>
      <c r="D29" s="3"/>
      <c r="E29" s="3"/>
      <c r="F29" s="3"/>
      <c r="G29" s="3"/>
      <c r="H29" s="3"/>
      <c r="I29" s="3"/>
      <c r="J29" s="3"/>
      <c r="K29" s="10"/>
      <c r="L29" s="4"/>
      <c r="M29" s="35"/>
      <c r="N29" s="35"/>
      <c r="O29" s="35">
        <v>5</v>
      </c>
      <c r="P29" s="3">
        <v>49.1</v>
      </c>
      <c r="Q29" s="10">
        <v>25</v>
      </c>
      <c r="R29" s="3">
        <v>0.4</v>
      </c>
      <c r="S29" s="3">
        <v>0.5</v>
      </c>
      <c r="T29" s="3">
        <v>0.4</v>
      </c>
      <c r="U29" s="10">
        <v>4</v>
      </c>
      <c r="V29" s="35">
        <v>49.8</v>
      </c>
      <c r="W29" s="35">
        <v>85</v>
      </c>
      <c r="X29" s="3">
        <f t="shared" si="16"/>
        <v>0.4</v>
      </c>
      <c r="Y29" s="3">
        <f t="shared" ref="Y29:Y32" si="17">S29</f>
        <v>0.5</v>
      </c>
      <c r="Z29" s="3">
        <f t="shared" ref="Z29:Z32" si="18">T29</f>
        <v>0.4</v>
      </c>
    </row>
    <row r="30" spans="1:26" ht="27" customHeight="1" x14ac:dyDescent="0.2">
      <c r="A30" s="39" t="s">
        <v>123</v>
      </c>
      <c r="B30" s="39" t="s">
        <v>207</v>
      </c>
      <c r="C30" s="10"/>
      <c r="D30" s="3"/>
      <c r="E30" s="3"/>
      <c r="F30" s="3"/>
      <c r="G30" s="3"/>
      <c r="H30" s="4"/>
      <c r="I30" s="4"/>
      <c r="J30" s="3"/>
      <c r="K30" s="10"/>
      <c r="L30" s="4"/>
      <c r="M30" s="35"/>
      <c r="N30" s="35"/>
      <c r="O30" s="35">
        <v>7</v>
      </c>
      <c r="P30" s="3">
        <v>49.1</v>
      </c>
      <c r="Q30" s="10">
        <v>35</v>
      </c>
      <c r="R30" s="3">
        <v>0.9</v>
      </c>
      <c r="S30" s="3">
        <v>0.7</v>
      </c>
      <c r="T30" s="3">
        <v>0.7</v>
      </c>
      <c r="U30" s="3"/>
      <c r="V30" s="35"/>
      <c r="W30" s="35"/>
      <c r="X30" s="35"/>
      <c r="Y30" s="3"/>
      <c r="Z30" s="3"/>
    </row>
    <row r="31" spans="1:26" ht="95.25" customHeight="1" x14ac:dyDescent="0.2">
      <c r="A31" s="39" t="s">
        <v>130</v>
      </c>
      <c r="B31" s="39" t="s">
        <v>258</v>
      </c>
      <c r="C31" s="10"/>
      <c r="D31" s="3"/>
      <c r="E31" s="4"/>
      <c r="F31" s="3"/>
      <c r="G31" s="3"/>
      <c r="H31" s="3"/>
      <c r="I31" s="10"/>
      <c r="J31" s="3"/>
      <c r="K31" s="10"/>
      <c r="L31" s="3"/>
      <c r="M31" s="3"/>
      <c r="N31" s="3"/>
      <c r="O31" s="10">
        <v>7</v>
      </c>
      <c r="P31" s="3">
        <v>49.1</v>
      </c>
      <c r="Q31" s="10">
        <v>35</v>
      </c>
      <c r="R31" s="3">
        <v>2.4</v>
      </c>
      <c r="S31" s="3">
        <v>2.6</v>
      </c>
      <c r="T31" s="3">
        <v>2.5</v>
      </c>
      <c r="U31" s="35">
        <v>4</v>
      </c>
      <c r="V31" s="3">
        <v>49.8</v>
      </c>
      <c r="W31" s="10">
        <v>85</v>
      </c>
      <c r="X31" s="3">
        <f>R31</f>
        <v>2.4</v>
      </c>
      <c r="Y31" s="3">
        <f>S31</f>
        <v>2.6</v>
      </c>
      <c r="Z31" s="3">
        <f>T31</f>
        <v>2.5</v>
      </c>
    </row>
    <row r="32" spans="1:26" ht="79.5" customHeight="1" x14ac:dyDescent="0.2">
      <c r="A32" s="39" t="s">
        <v>50</v>
      </c>
      <c r="B32" s="39" t="s">
        <v>421</v>
      </c>
      <c r="C32" s="10"/>
      <c r="D32" s="3"/>
      <c r="E32" s="4"/>
      <c r="F32" s="3"/>
      <c r="G32" s="3"/>
      <c r="H32" s="3"/>
      <c r="I32" s="10"/>
      <c r="J32" s="3"/>
      <c r="K32" s="10"/>
      <c r="L32" s="3"/>
      <c r="M32" s="3"/>
      <c r="N32" s="10"/>
      <c r="O32" s="10">
        <v>7</v>
      </c>
      <c r="P32" s="3">
        <v>49.1</v>
      </c>
      <c r="Q32" s="10">
        <v>35</v>
      </c>
      <c r="R32" s="3">
        <v>2.9</v>
      </c>
      <c r="S32" s="35">
        <v>2.8</v>
      </c>
      <c r="T32" s="3">
        <v>2.6</v>
      </c>
      <c r="U32" s="10">
        <v>4</v>
      </c>
      <c r="V32" s="3">
        <v>49.8</v>
      </c>
      <c r="W32" s="10">
        <v>85</v>
      </c>
      <c r="X32" s="3">
        <f t="shared" si="16"/>
        <v>2.9</v>
      </c>
      <c r="Y32" s="3">
        <f t="shared" si="17"/>
        <v>2.8</v>
      </c>
      <c r="Z32" s="3">
        <f t="shared" si="18"/>
        <v>2.6</v>
      </c>
    </row>
    <row r="33" spans="1:26" s="59" customFormat="1" x14ac:dyDescent="0.2">
      <c r="A33" s="56"/>
      <c r="B33" s="57" t="s">
        <v>135</v>
      </c>
      <c r="C33" s="58"/>
      <c r="F33" s="60">
        <f>SUM(F12:F32)</f>
        <v>11.8</v>
      </c>
      <c r="G33" s="60">
        <f>SUM(G12:G32)</f>
        <v>12.1</v>
      </c>
      <c r="H33" s="60">
        <f>SUM(H12:H32)</f>
        <v>12.3</v>
      </c>
      <c r="I33" s="60"/>
      <c r="J33" s="60"/>
      <c r="K33" s="60"/>
      <c r="L33" s="60">
        <f>SUM(L12:L32)</f>
        <v>8.6999999999999993</v>
      </c>
      <c r="M33" s="60">
        <f>SUM(M12:M32)</f>
        <v>8.4</v>
      </c>
      <c r="N33" s="60">
        <f>SUM(N12:N32)</f>
        <v>8.8000000000000007</v>
      </c>
      <c r="O33" s="60"/>
      <c r="P33" s="60"/>
      <c r="Q33" s="60"/>
      <c r="R33" s="60">
        <f>SUM(R12:R32)</f>
        <v>19.2</v>
      </c>
      <c r="S33" s="60">
        <f>SUM(S12:S32)</f>
        <v>19.100000000000001</v>
      </c>
      <c r="T33" s="60">
        <f>SUM(T12:T32)</f>
        <v>18.5</v>
      </c>
      <c r="U33" s="60"/>
      <c r="V33" s="60"/>
      <c r="W33" s="60"/>
      <c r="X33" s="60">
        <f>SUM(X12:X32)</f>
        <v>29.8</v>
      </c>
      <c r="Y33" s="60">
        <f>SUM(Y12:Y32)</f>
        <v>29.8</v>
      </c>
      <c r="Z33" s="60">
        <f>SUM(Z12:Z32)</f>
        <v>29.7</v>
      </c>
    </row>
    <row r="34" spans="1:26" s="59" customFormat="1" x14ac:dyDescent="0.2">
      <c r="A34" s="56"/>
      <c r="B34" s="57"/>
      <c r="C34" s="58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</row>
    <row r="35" spans="1:26" x14ac:dyDescent="0.2">
      <c r="B35" s="196" t="s">
        <v>210</v>
      </c>
      <c r="C35" s="43"/>
      <c r="F35" s="60">
        <f>SUM(F12:F17)</f>
        <v>2.9</v>
      </c>
      <c r="G35" s="123">
        <f>SUM(G12:G17)</f>
        <v>3.3</v>
      </c>
      <c r="H35" s="123">
        <f>SUM(H12:H17)</f>
        <v>3.3</v>
      </c>
      <c r="I35" s="33"/>
    </row>
    <row r="36" spans="1:26" x14ac:dyDescent="0.2">
      <c r="B36" s="56" t="str">
        <f>ТЭС!B37</f>
        <v>АЧР-1 (САЧР), АЧР-2 несовмещенная</v>
      </c>
      <c r="C36" s="43"/>
      <c r="F36" s="60">
        <f>F33+R33</f>
        <v>31</v>
      </c>
      <c r="G36" s="60">
        <f>G33+S33</f>
        <v>31.2</v>
      </c>
      <c r="H36" s="60">
        <f>H33+T33</f>
        <v>30.8</v>
      </c>
      <c r="I36" s="33"/>
    </row>
    <row r="38" spans="1:26" hidden="1" x14ac:dyDescent="0.2">
      <c r="B38" s="131"/>
      <c r="D38" s="270" t="s">
        <v>108</v>
      </c>
      <c r="E38" s="33">
        <v>49.2</v>
      </c>
      <c r="F38" s="33">
        <f>SUM(F12:F18)</f>
        <v>3.1</v>
      </c>
      <c r="G38" s="33">
        <f t="shared" ref="G38:H38" si="19">SUM(G12:G18)</f>
        <v>3.7</v>
      </c>
      <c r="H38" s="33">
        <f t="shared" si="19"/>
        <v>3.5</v>
      </c>
      <c r="U38" s="123">
        <f>D12</f>
        <v>49.2</v>
      </c>
      <c r="V38" s="87">
        <f>V12</f>
        <v>49.8</v>
      </c>
      <c r="W38" s="36">
        <f>W12</f>
        <v>100</v>
      </c>
      <c r="X38" s="33">
        <f>X12+X13+X14+X15+X18</f>
        <v>2.8</v>
      </c>
      <c r="Y38" s="33">
        <f t="shared" ref="Y38:Z38" si="20">Y12+Y13+Y14+Y15+Y18</f>
        <v>3</v>
      </c>
      <c r="Z38" s="33">
        <f t="shared" si="20"/>
        <v>3.1</v>
      </c>
    </row>
    <row r="39" spans="1:26" hidden="1" x14ac:dyDescent="0.2">
      <c r="B39" s="131"/>
      <c r="D39" s="33"/>
      <c r="F39" s="33"/>
      <c r="G39" s="33"/>
      <c r="H39" s="33"/>
      <c r="P39" s="33"/>
      <c r="U39" s="123">
        <f>P22</f>
        <v>49.1</v>
      </c>
      <c r="V39" s="87">
        <f>V23</f>
        <v>49.8</v>
      </c>
      <c r="W39" s="36">
        <v>95</v>
      </c>
      <c r="X39" s="33">
        <f>X23+X24</f>
        <v>2</v>
      </c>
      <c r="Y39" s="33">
        <f t="shared" ref="Y39:Z39" si="21">Y23+Y24</f>
        <v>2</v>
      </c>
      <c r="Z39" s="33">
        <f t="shared" si="21"/>
        <v>2</v>
      </c>
    </row>
    <row r="40" spans="1:26" hidden="1" x14ac:dyDescent="0.2">
      <c r="B40" s="131"/>
      <c r="D40" s="33"/>
      <c r="F40" s="33"/>
      <c r="G40" s="33"/>
      <c r="H40" s="33"/>
      <c r="P40" s="33"/>
      <c r="U40" s="123">
        <f>P23</f>
        <v>49.1</v>
      </c>
      <c r="V40" s="87">
        <f>V24</f>
        <v>49.8</v>
      </c>
      <c r="W40" s="36">
        <v>90</v>
      </c>
      <c r="X40" s="33">
        <f>X22+X21</f>
        <v>6</v>
      </c>
      <c r="Y40" s="33">
        <f t="shared" ref="Y40:Z40" si="22">Y22+Y21</f>
        <v>6.2</v>
      </c>
      <c r="Z40" s="33">
        <f t="shared" si="22"/>
        <v>6.3</v>
      </c>
    </row>
    <row r="41" spans="1:26" hidden="1" x14ac:dyDescent="0.2">
      <c r="D41" s="33"/>
      <c r="F41" s="33"/>
      <c r="G41" s="33"/>
      <c r="H41" s="33"/>
      <c r="J41" s="33"/>
      <c r="K41" s="43"/>
      <c r="L41" s="33"/>
      <c r="M41" s="33"/>
      <c r="N41" s="33"/>
      <c r="U41" s="123">
        <f>P28</f>
        <v>49.1</v>
      </c>
      <c r="V41" s="87">
        <f>V28</f>
        <v>49.8</v>
      </c>
      <c r="W41" s="36">
        <v>85</v>
      </c>
      <c r="X41" s="33">
        <f>X25+X26+X27+X28+X29+X31+X32</f>
        <v>10.3</v>
      </c>
      <c r="Y41" s="33">
        <f t="shared" ref="Y41:Z41" si="23">Y25+Y26+Y27+Y28+Y29+Y31+Y32</f>
        <v>10.199999999999999</v>
      </c>
      <c r="Z41" s="33">
        <f t="shared" si="23"/>
        <v>9.5</v>
      </c>
    </row>
    <row r="42" spans="1:26" hidden="1" x14ac:dyDescent="0.2">
      <c r="E42" s="33">
        <f>D19</f>
        <v>48.7</v>
      </c>
      <c r="F42" s="33">
        <f t="shared" ref="F42:H43" si="24">F19</f>
        <v>4.2</v>
      </c>
      <c r="G42" s="33">
        <f t="shared" si="24"/>
        <v>3.9</v>
      </c>
      <c r="H42" s="33">
        <f t="shared" si="24"/>
        <v>4.3</v>
      </c>
      <c r="J42" s="33">
        <f t="shared" ref="J42:L43" si="25">J19</f>
        <v>49</v>
      </c>
      <c r="K42" s="43">
        <f t="shared" si="25"/>
        <v>10</v>
      </c>
      <c r="L42" s="33">
        <f t="shared" si="25"/>
        <v>4.2</v>
      </c>
      <c r="M42" s="33">
        <f t="shared" ref="M42:N42" si="26">M19</f>
        <v>3.9</v>
      </c>
      <c r="N42" s="33">
        <f t="shared" si="26"/>
        <v>4.3</v>
      </c>
      <c r="U42" s="123">
        <f>D19</f>
        <v>48.7</v>
      </c>
      <c r="V42" s="87">
        <f t="shared" ref="V42:X43" si="27">V19</f>
        <v>49.8</v>
      </c>
      <c r="W42" s="36">
        <f t="shared" si="27"/>
        <v>70</v>
      </c>
      <c r="X42" s="33">
        <f t="shared" si="27"/>
        <v>4.2</v>
      </c>
      <c r="Y42" s="33">
        <f t="shared" ref="Y42:Z42" si="28">Y19</f>
        <v>3.9</v>
      </c>
      <c r="Z42" s="33">
        <f t="shared" si="28"/>
        <v>4.3</v>
      </c>
    </row>
    <row r="43" spans="1:26" hidden="1" x14ac:dyDescent="0.2">
      <c r="E43" s="33">
        <f>D20</f>
        <v>48.5</v>
      </c>
      <c r="F43" s="33">
        <f t="shared" si="24"/>
        <v>4.5</v>
      </c>
      <c r="G43" s="33">
        <f t="shared" si="24"/>
        <v>4.5</v>
      </c>
      <c r="H43" s="33">
        <f t="shared" si="24"/>
        <v>4.5</v>
      </c>
      <c r="J43" s="33">
        <f t="shared" si="25"/>
        <v>48.9</v>
      </c>
      <c r="K43" s="43">
        <f t="shared" si="25"/>
        <v>20</v>
      </c>
      <c r="L43" s="33">
        <f t="shared" si="25"/>
        <v>4.5</v>
      </c>
      <c r="M43" s="33">
        <f t="shared" ref="M43:N43" si="29">M20</f>
        <v>4.5</v>
      </c>
      <c r="N43" s="33">
        <f t="shared" si="29"/>
        <v>4.5</v>
      </c>
      <c r="U43" s="123">
        <f>D20</f>
        <v>48.5</v>
      </c>
      <c r="V43" s="87">
        <f t="shared" si="27"/>
        <v>49.8</v>
      </c>
      <c r="W43" s="36">
        <f t="shared" si="27"/>
        <v>55</v>
      </c>
      <c r="X43" s="33">
        <f t="shared" si="27"/>
        <v>4.5</v>
      </c>
      <c r="Y43" s="33">
        <f t="shared" ref="Y43:Z43" si="30">Y20</f>
        <v>4.5</v>
      </c>
      <c r="Z43" s="33">
        <f t="shared" si="30"/>
        <v>4.5</v>
      </c>
    </row>
    <row r="44" spans="1:26" s="59" customFormat="1" hidden="1" x14ac:dyDescent="0.2">
      <c r="A44" s="56"/>
      <c r="B44" s="56"/>
      <c r="E44" s="255" t="s">
        <v>2</v>
      </c>
      <c r="F44" s="60">
        <f>SUM(F42:F43)</f>
        <v>8.6999999999999993</v>
      </c>
      <c r="G44" s="60">
        <f t="shared" ref="G44:H44" si="31">SUM(G42:G43)</f>
        <v>8.4</v>
      </c>
      <c r="H44" s="60">
        <f t="shared" si="31"/>
        <v>8.8000000000000007</v>
      </c>
      <c r="L44" s="60">
        <f>SUM(L38:L43)</f>
        <v>8.6999999999999993</v>
      </c>
      <c r="M44" s="60">
        <f t="shared" ref="M44:N44" si="32">SUM(M38:M43)</f>
        <v>8.4</v>
      </c>
      <c r="N44" s="60">
        <f t="shared" si="32"/>
        <v>8.8000000000000007</v>
      </c>
      <c r="U44" s="131"/>
      <c r="X44" s="60">
        <f>SUM(X38:X43)</f>
        <v>29.8</v>
      </c>
      <c r="Y44" s="60">
        <f t="shared" ref="Y44:Z44" si="33">SUM(Y38:Y43)</f>
        <v>29.8</v>
      </c>
      <c r="Z44" s="60">
        <f t="shared" si="33"/>
        <v>29.7</v>
      </c>
    </row>
    <row r="45" spans="1:26" hidden="1" x14ac:dyDescent="0.2">
      <c r="E45" s="255" t="s">
        <v>460</v>
      </c>
      <c r="F45" s="123">
        <f>F38+F44</f>
        <v>11.8</v>
      </c>
      <c r="G45" s="123">
        <f t="shared" ref="G45:H45" si="34">G38+G44</f>
        <v>12.1</v>
      </c>
      <c r="H45" s="123">
        <f t="shared" si="34"/>
        <v>12.3</v>
      </c>
      <c r="I45" s="60"/>
      <c r="J45" s="60"/>
      <c r="K45" s="60"/>
      <c r="L45" s="66">
        <f t="shared" ref="L45:N45" si="35">L33-L44</f>
        <v>0</v>
      </c>
      <c r="M45" s="66">
        <f t="shared" si="35"/>
        <v>0</v>
      </c>
      <c r="N45" s="66">
        <f t="shared" si="35"/>
        <v>0</v>
      </c>
      <c r="U45" s="59"/>
      <c r="X45" s="66">
        <f>X33-X44</f>
        <v>0</v>
      </c>
      <c r="Y45" s="66">
        <f t="shared" ref="Y45:Z45" si="36">Y33-Y44</f>
        <v>0</v>
      </c>
      <c r="Z45" s="66">
        <f t="shared" si="36"/>
        <v>0</v>
      </c>
    </row>
    <row r="46" spans="1:26" hidden="1" x14ac:dyDescent="0.2">
      <c r="F46" s="66">
        <f>F33-F45</f>
        <v>0</v>
      </c>
      <c r="G46" s="66">
        <f t="shared" ref="G46:H46" si="37">G33-G45</f>
        <v>0</v>
      </c>
      <c r="H46" s="66">
        <f t="shared" si="37"/>
        <v>0</v>
      </c>
    </row>
  </sheetData>
  <mergeCells count="19">
    <mergeCell ref="I9:I10"/>
    <mergeCell ref="O8:T8"/>
    <mergeCell ref="O9:O10"/>
    <mergeCell ref="D9:E9"/>
    <mergeCell ref="J9:K9"/>
    <mergeCell ref="P9:Q9"/>
    <mergeCell ref="V9:W9"/>
    <mergeCell ref="A11:Z11"/>
    <mergeCell ref="R9:T9"/>
    <mergeCell ref="X9:Z9"/>
    <mergeCell ref="F9:H9"/>
    <mergeCell ref="L9:N9"/>
    <mergeCell ref="A8:A10"/>
    <mergeCell ref="B8:B10"/>
    <mergeCell ref="C8:H8"/>
    <mergeCell ref="U8:Z8"/>
    <mergeCell ref="U9:U10"/>
    <mergeCell ref="C9:C10"/>
    <mergeCell ref="I8:N8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66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X73" sqref="X73"/>
    </sheetView>
  </sheetViews>
  <sheetFormatPr defaultColWidth="0.85546875" defaultRowHeight="12.75" x14ac:dyDescent="0.2"/>
  <cols>
    <col min="1" max="1" width="8.7109375" style="132" customWidth="1"/>
    <col min="2" max="44" width="5.7109375" style="132" customWidth="1"/>
    <col min="45" max="45" width="7.85546875" style="132" customWidth="1"/>
    <col min="46" max="48" width="5.7109375" style="132" customWidth="1"/>
    <col min="49" max="49" width="7.42578125" style="132" customWidth="1"/>
    <col min="50" max="61" width="5.7109375" style="132" customWidth="1"/>
    <col min="62" max="62" width="7.140625" style="132" customWidth="1"/>
    <col min="63" max="79" width="5.7109375" style="132" customWidth="1"/>
    <col min="80" max="82" width="5.7109375" style="132" hidden="1" customWidth="1"/>
    <col min="83" max="83" width="6.7109375" style="132" customWidth="1"/>
    <col min="84" max="84" width="6.28515625" style="132" customWidth="1"/>
    <col min="85" max="85" width="6.140625" style="132" customWidth="1"/>
    <col min="86" max="157" width="4.7109375" style="132" customWidth="1"/>
    <col min="158" max="16384" width="0.85546875" style="132"/>
  </cols>
  <sheetData>
    <row r="1" spans="1:83" x14ac:dyDescent="0.2">
      <c r="A1" s="284"/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  <c r="AV1" s="284"/>
      <c r="AW1" s="284"/>
      <c r="AX1" s="284"/>
      <c r="AY1" s="284"/>
      <c r="AZ1" s="284"/>
      <c r="BA1" s="284"/>
      <c r="BB1" s="284"/>
      <c r="BC1" s="284"/>
      <c r="BD1" s="284"/>
      <c r="BE1" s="284"/>
      <c r="BF1" s="284"/>
      <c r="BG1" s="284"/>
      <c r="BH1" s="284"/>
      <c r="BI1" s="284"/>
      <c r="BJ1" s="284"/>
      <c r="BK1" s="284"/>
      <c r="BL1" s="284"/>
      <c r="BM1" s="284"/>
      <c r="BN1" s="284"/>
      <c r="BO1" s="284"/>
      <c r="BP1" s="284"/>
      <c r="BQ1" s="284"/>
      <c r="BR1" s="284"/>
      <c r="BS1" s="284"/>
      <c r="BT1" s="284"/>
      <c r="BU1" s="284"/>
      <c r="BV1" s="284"/>
      <c r="BW1" s="284"/>
      <c r="BX1" s="284"/>
      <c r="BY1" s="284"/>
      <c r="BZ1" s="284"/>
      <c r="CA1" s="284"/>
      <c r="CB1" s="284"/>
      <c r="CC1" s="284"/>
      <c r="CD1" s="284"/>
    </row>
    <row r="2" spans="1:83" ht="3" customHeight="1" x14ac:dyDescent="0.2"/>
    <row r="3" spans="1:83" x14ac:dyDescent="0.2">
      <c r="A3" s="284" t="s">
        <v>5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84"/>
      <c r="BL3" s="284"/>
      <c r="BM3" s="284"/>
      <c r="BN3" s="284"/>
      <c r="BO3" s="284"/>
      <c r="BP3" s="284"/>
      <c r="BQ3" s="284"/>
      <c r="BR3" s="284"/>
      <c r="BS3" s="284"/>
      <c r="BT3" s="284"/>
      <c r="BU3" s="284"/>
      <c r="BV3" s="284"/>
      <c r="BW3" s="284"/>
      <c r="BX3" s="284"/>
      <c r="BY3" s="284"/>
      <c r="BZ3" s="284"/>
      <c r="CA3" s="284"/>
      <c r="CB3" s="284"/>
      <c r="CC3" s="284"/>
      <c r="CD3" s="284"/>
      <c r="CE3" s="183" t="s">
        <v>354</v>
      </c>
    </row>
    <row r="4" spans="1:83" x14ac:dyDescent="0.2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5"/>
      <c r="BP4" s="235"/>
      <c r="BQ4" s="235"/>
      <c r="BR4" s="235"/>
      <c r="BS4" s="235"/>
      <c r="BT4" s="235"/>
      <c r="BU4" s="235"/>
      <c r="BV4" s="235"/>
      <c r="BW4" s="235"/>
      <c r="BX4" s="235"/>
      <c r="BY4" s="235"/>
      <c r="BZ4" s="235"/>
      <c r="CA4" s="235"/>
      <c r="CB4" s="235"/>
      <c r="CC4" s="235"/>
      <c r="CD4" s="235"/>
    </row>
    <row r="5" spans="1:83" ht="15" customHeight="1" x14ac:dyDescent="0.2">
      <c r="A5" s="45"/>
      <c r="B5" s="233" t="str">
        <f>'Сумма АЧР'!C9</f>
        <v>04-00</v>
      </c>
      <c r="C5" s="233" t="str">
        <f>'Сумма АЧР'!D9</f>
        <v>10-00</v>
      </c>
      <c r="D5" s="233" t="str">
        <f>'Сумма АЧР'!E9</f>
        <v>22-00</v>
      </c>
      <c r="E5" s="233" t="str">
        <f>B5</f>
        <v>04-00</v>
      </c>
      <c r="F5" s="233" t="str">
        <f t="shared" ref="F5:G5" si="0">C5</f>
        <v>10-00</v>
      </c>
      <c r="G5" s="233" t="str">
        <f t="shared" si="0"/>
        <v>22-00</v>
      </c>
      <c r="H5" s="233" t="str">
        <f>E5</f>
        <v>04-00</v>
      </c>
      <c r="I5" s="233" t="str">
        <f t="shared" ref="I5:BR5" si="1">F5</f>
        <v>10-00</v>
      </c>
      <c r="J5" s="233" t="str">
        <f t="shared" si="1"/>
        <v>22-00</v>
      </c>
      <c r="K5" s="233" t="str">
        <f t="shared" si="1"/>
        <v>04-00</v>
      </c>
      <c r="L5" s="233" t="str">
        <f t="shared" si="1"/>
        <v>10-00</v>
      </c>
      <c r="M5" s="233" t="str">
        <f t="shared" si="1"/>
        <v>22-00</v>
      </c>
      <c r="N5" s="233" t="str">
        <f t="shared" ref="N5" si="2">K5</f>
        <v>04-00</v>
      </c>
      <c r="O5" s="233" t="str">
        <f t="shared" ref="O5" si="3">L5</f>
        <v>10-00</v>
      </c>
      <c r="P5" s="233" t="str">
        <f t="shared" ref="P5" si="4">M5</f>
        <v>22-00</v>
      </c>
      <c r="Q5" s="233" t="str">
        <f t="shared" ref="Q5" si="5">N5</f>
        <v>04-00</v>
      </c>
      <c r="R5" s="233" t="str">
        <f t="shared" ref="R5" si="6">O5</f>
        <v>10-00</v>
      </c>
      <c r="S5" s="233" t="str">
        <f t="shared" ref="S5" si="7">P5</f>
        <v>22-00</v>
      </c>
      <c r="T5" s="233" t="str">
        <f t="shared" ref="T5" si="8">Q5</f>
        <v>04-00</v>
      </c>
      <c r="U5" s="233" t="str">
        <f t="shared" ref="U5" si="9">R5</f>
        <v>10-00</v>
      </c>
      <c r="V5" s="233" t="str">
        <f t="shared" ref="V5" si="10">S5</f>
        <v>22-00</v>
      </c>
      <c r="W5" s="233" t="str">
        <f t="shared" ref="W5" si="11">T5</f>
        <v>04-00</v>
      </c>
      <c r="X5" s="233" t="str">
        <f t="shared" ref="X5" si="12">U5</f>
        <v>10-00</v>
      </c>
      <c r="Y5" s="233" t="str">
        <f t="shared" ref="Y5" si="13">V5</f>
        <v>22-00</v>
      </c>
      <c r="Z5" s="233" t="str">
        <f t="shared" ref="Z5" si="14">W5</f>
        <v>04-00</v>
      </c>
      <c r="AA5" s="233" t="str">
        <f t="shared" ref="AA5" si="15">X5</f>
        <v>10-00</v>
      </c>
      <c r="AB5" s="233" t="str">
        <f t="shared" ref="AB5" si="16">Y5</f>
        <v>22-00</v>
      </c>
      <c r="AC5" s="233" t="str">
        <f t="shared" ref="AC5" si="17">Z5</f>
        <v>04-00</v>
      </c>
      <c r="AD5" s="233" t="str">
        <f t="shared" ref="AD5" si="18">AA5</f>
        <v>10-00</v>
      </c>
      <c r="AE5" s="233" t="str">
        <f t="shared" ref="AE5" si="19">AB5</f>
        <v>22-00</v>
      </c>
      <c r="AF5" s="233" t="str">
        <f>K5</f>
        <v>04-00</v>
      </c>
      <c r="AG5" s="233" t="str">
        <f>L5</f>
        <v>10-00</v>
      </c>
      <c r="AH5" s="233" t="str">
        <f>M5</f>
        <v>22-00</v>
      </c>
      <c r="AI5" s="233" t="str">
        <f>AF5</f>
        <v>04-00</v>
      </c>
      <c r="AJ5" s="233" t="str">
        <f t="shared" ref="AJ5:AK5" si="20">AG5</f>
        <v>10-00</v>
      </c>
      <c r="AK5" s="233" t="str">
        <f t="shared" si="20"/>
        <v>22-00</v>
      </c>
      <c r="AL5" s="233" t="str">
        <f>AI5</f>
        <v>04-00</v>
      </c>
      <c r="AM5" s="233" t="str">
        <f>AJ5</f>
        <v>10-00</v>
      </c>
      <c r="AN5" s="233" t="str">
        <f>AK5</f>
        <v>22-00</v>
      </c>
      <c r="AO5" s="233" t="str">
        <f t="shared" ref="AO5" si="21">AL5</f>
        <v>04-00</v>
      </c>
      <c r="AP5" s="233" t="str">
        <f t="shared" ref="AP5" si="22">AM5</f>
        <v>10-00</v>
      </c>
      <c r="AQ5" s="233" t="str">
        <f t="shared" ref="AQ5" si="23">AN5</f>
        <v>22-00</v>
      </c>
      <c r="AR5" s="233" t="str">
        <f t="shared" ref="AR5" si="24">AO5</f>
        <v>04-00</v>
      </c>
      <c r="AS5" s="233" t="str">
        <f t="shared" ref="AS5" si="25">AP5</f>
        <v>10-00</v>
      </c>
      <c r="AT5" s="233" t="str">
        <f t="shared" ref="AT5" si="26">AQ5</f>
        <v>22-00</v>
      </c>
      <c r="AU5" s="233" t="str">
        <f>AR5</f>
        <v>04-00</v>
      </c>
      <c r="AV5" s="233" t="str">
        <f t="shared" ref="AV5:AW5" si="27">AS5</f>
        <v>10-00</v>
      </c>
      <c r="AW5" s="233" t="str">
        <f t="shared" si="27"/>
        <v>22-00</v>
      </c>
      <c r="AX5" s="233" t="str">
        <f>AR5</f>
        <v>04-00</v>
      </c>
      <c r="AY5" s="233" t="str">
        <f t="shared" ref="AY5:AZ5" si="28">AS5</f>
        <v>10-00</v>
      </c>
      <c r="AZ5" s="233" t="str">
        <f t="shared" si="28"/>
        <v>22-00</v>
      </c>
      <c r="BA5" s="233" t="str">
        <f>AF5</f>
        <v>04-00</v>
      </c>
      <c r="BB5" s="233" t="str">
        <f>AG5</f>
        <v>10-00</v>
      </c>
      <c r="BC5" s="233" t="str">
        <f>AH5</f>
        <v>22-00</v>
      </c>
      <c r="BD5" s="233" t="str">
        <f t="shared" si="1"/>
        <v>04-00</v>
      </c>
      <c r="BE5" s="233" t="str">
        <f t="shared" si="1"/>
        <v>10-00</v>
      </c>
      <c r="BF5" s="233" t="str">
        <f t="shared" si="1"/>
        <v>22-00</v>
      </c>
      <c r="BG5" s="233" t="str">
        <f t="shared" si="1"/>
        <v>04-00</v>
      </c>
      <c r="BH5" s="233" t="str">
        <f t="shared" si="1"/>
        <v>10-00</v>
      </c>
      <c r="BI5" s="233" t="str">
        <f t="shared" si="1"/>
        <v>22-00</v>
      </c>
      <c r="BJ5" s="233" t="str">
        <f t="shared" si="1"/>
        <v>04-00</v>
      </c>
      <c r="BK5" s="233" t="str">
        <f t="shared" si="1"/>
        <v>10-00</v>
      </c>
      <c r="BL5" s="233" t="str">
        <f t="shared" si="1"/>
        <v>22-00</v>
      </c>
      <c r="BM5" s="233" t="str">
        <f t="shared" si="1"/>
        <v>04-00</v>
      </c>
      <c r="BN5" s="233" t="str">
        <f t="shared" si="1"/>
        <v>10-00</v>
      </c>
      <c r="BO5" s="233" t="str">
        <f t="shared" si="1"/>
        <v>22-00</v>
      </c>
      <c r="BP5" s="233" t="str">
        <f t="shared" si="1"/>
        <v>04-00</v>
      </c>
      <c r="BQ5" s="233" t="str">
        <f t="shared" si="1"/>
        <v>10-00</v>
      </c>
      <c r="BR5" s="233" t="str">
        <f t="shared" si="1"/>
        <v>22-00</v>
      </c>
      <c r="BS5" s="233" t="str">
        <f t="shared" ref="BS5" si="29">BP5</f>
        <v>04-00</v>
      </c>
      <c r="BT5" s="233" t="str">
        <f t="shared" ref="BT5" si="30">BQ5</f>
        <v>10-00</v>
      </c>
      <c r="BU5" s="233" t="str">
        <f t="shared" ref="BU5" si="31">BR5</f>
        <v>22-00</v>
      </c>
      <c r="BV5" s="233" t="str">
        <f t="shared" ref="BV5" si="32">BS5</f>
        <v>04-00</v>
      </c>
      <c r="BW5" s="233" t="str">
        <f t="shared" ref="BW5" si="33">BT5</f>
        <v>10-00</v>
      </c>
      <c r="BX5" s="233" t="str">
        <f t="shared" ref="BX5" si="34">BU5</f>
        <v>22-00</v>
      </c>
      <c r="BY5" s="233" t="str">
        <f t="shared" ref="BY5" si="35">BV5</f>
        <v>04-00</v>
      </c>
      <c r="BZ5" s="233" t="str">
        <f t="shared" ref="BZ5" si="36">BW5</f>
        <v>10-00</v>
      </c>
      <c r="CA5" s="233" t="str">
        <f t="shared" ref="CA5" si="37">BX5</f>
        <v>22-00</v>
      </c>
      <c r="CB5" s="233" t="str">
        <f>BP5</f>
        <v>04-00</v>
      </c>
      <c r="CC5" s="233" t="str">
        <f>BQ5</f>
        <v>10-00</v>
      </c>
      <c r="CD5" s="233" t="str">
        <f>BR5</f>
        <v>22-00</v>
      </c>
      <c r="CE5" s="94"/>
    </row>
    <row r="6" spans="1:83" ht="15.75" customHeight="1" x14ac:dyDescent="0.2">
      <c r="A6" s="285" t="s">
        <v>218</v>
      </c>
      <c r="B6" s="286" t="s">
        <v>234</v>
      </c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6"/>
      <c r="BF6" s="286"/>
      <c r="BG6" s="286"/>
      <c r="BH6" s="286"/>
      <c r="BI6" s="286"/>
      <c r="BJ6" s="286"/>
      <c r="BK6" s="286"/>
      <c r="BL6" s="286"/>
      <c r="BM6" s="286"/>
      <c r="BN6" s="286"/>
      <c r="BO6" s="286"/>
      <c r="BP6" s="286"/>
      <c r="BQ6" s="286"/>
      <c r="BR6" s="286"/>
      <c r="BS6" s="286"/>
      <c r="BT6" s="286"/>
      <c r="BU6" s="286"/>
      <c r="BV6" s="286"/>
      <c r="BW6" s="286"/>
      <c r="BX6" s="286"/>
      <c r="BY6" s="286"/>
      <c r="BZ6" s="286"/>
      <c r="CA6" s="286"/>
      <c r="CB6" s="286"/>
      <c r="CC6" s="286"/>
      <c r="CD6" s="286"/>
      <c r="CE6" s="94"/>
    </row>
    <row r="7" spans="1:83" ht="20.25" customHeight="1" x14ac:dyDescent="0.2">
      <c r="A7" s="285"/>
      <c r="B7" s="350" t="s">
        <v>221</v>
      </c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  <c r="R7" s="351"/>
      <c r="S7" s="351"/>
      <c r="T7" s="351"/>
      <c r="U7" s="351"/>
      <c r="V7" s="351"/>
      <c r="W7" s="351"/>
      <c r="X7" s="351"/>
      <c r="Y7" s="351"/>
      <c r="Z7" s="351"/>
      <c r="AA7" s="351"/>
      <c r="AB7" s="351"/>
      <c r="AC7" s="351"/>
      <c r="AD7" s="351"/>
      <c r="AE7" s="351"/>
      <c r="AF7" s="351"/>
      <c r="AG7" s="351"/>
      <c r="AH7" s="351"/>
      <c r="AI7" s="351"/>
      <c r="AJ7" s="351"/>
      <c r="AK7" s="351"/>
      <c r="AL7" s="351"/>
      <c r="AM7" s="351"/>
      <c r="AN7" s="351"/>
      <c r="AO7" s="351"/>
      <c r="AP7" s="351"/>
      <c r="AQ7" s="351"/>
      <c r="AR7" s="351"/>
      <c r="AS7" s="351"/>
      <c r="AT7" s="351"/>
      <c r="AU7" s="351"/>
      <c r="AV7" s="351"/>
      <c r="AW7" s="351"/>
      <c r="AX7" s="351"/>
      <c r="AY7" s="351"/>
      <c r="AZ7" s="351"/>
      <c r="BA7" s="351"/>
      <c r="BB7" s="351"/>
      <c r="BC7" s="351"/>
      <c r="BD7" s="351"/>
      <c r="BE7" s="351"/>
      <c r="BF7" s="352"/>
      <c r="BG7" s="350" t="s">
        <v>222</v>
      </c>
      <c r="BH7" s="351"/>
      <c r="BI7" s="351"/>
      <c r="BJ7" s="351"/>
      <c r="BK7" s="351"/>
      <c r="BL7" s="351"/>
      <c r="BM7" s="351"/>
      <c r="BN7" s="351"/>
      <c r="BO7" s="351"/>
      <c r="BP7" s="351"/>
      <c r="BQ7" s="351"/>
      <c r="BR7" s="351"/>
      <c r="BS7" s="351"/>
      <c r="BT7" s="351"/>
      <c r="BU7" s="351"/>
      <c r="BV7" s="351"/>
      <c r="BW7" s="351"/>
      <c r="BX7" s="351"/>
      <c r="BY7" s="351"/>
      <c r="BZ7" s="203"/>
      <c r="CA7" s="203"/>
      <c r="CB7" s="203"/>
      <c r="CC7" s="203"/>
      <c r="CD7" s="271"/>
      <c r="CE7" s="94"/>
    </row>
    <row r="8" spans="1:83" ht="28.5" customHeight="1" x14ac:dyDescent="0.2">
      <c r="A8" s="285"/>
      <c r="B8" s="286" t="s">
        <v>223</v>
      </c>
      <c r="C8" s="286"/>
      <c r="D8" s="286"/>
      <c r="E8" s="286" t="s">
        <v>224</v>
      </c>
      <c r="F8" s="286"/>
      <c r="G8" s="286"/>
      <c r="H8" s="286" t="s">
        <v>225</v>
      </c>
      <c r="I8" s="286"/>
      <c r="J8" s="286"/>
      <c r="K8" s="286" t="s">
        <v>226</v>
      </c>
      <c r="L8" s="286"/>
      <c r="M8" s="286"/>
      <c r="N8" s="350" t="s">
        <v>227</v>
      </c>
      <c r="O8" s="351"/>
      <c r="P8" s="352"/>
      <c r="Q8" s="350" t="s">
        <v>228</v>
      </c>
      <c r="R8" s="351"/>
      <c r="S8" s="352"/>
      <c r="T8" s="350" t="s">
        <v>229</v>
      </c>
      <c r="U8" s="351"/>
      <c r="V8" s="352"/>
      <c r="W8" s="350" t="s">
        <v>230</v>
      </c>
      <c r="X8" s="351"/>
      <c r="Y8" s="352"/>
      <c r="Z8" s="350" t="s">
        <v>231</v>
      </c>
      <c r="AA8" s="351"/>
      <c r="AB8" s="352"/>
      <c r="AC8" s="350" t="s">
        <v>232</v>
      </c>
      <c r="AD8" s="351"/>
      <c r="AE8" s="352"/>
      <c r="AF8" s="286" t="s">
        <v>233</v>
      </c>
      <c r="AG8" s="286"/>
      <c r="AH8" s="286"/>
      <c r="AI8" s="350" t="s">
        <v>235</v>
      </c>
      <c r="AJ8" s="351"/>
      <c r="AK8" s="352"/>
      <c r="AL8" s="350" t="s">
        <v>236</v>
      </c>
      <c r="AM8" s="351"/>
      <c r="AN8" s="352"/>
      <c r="AO8" s="350" t="s">
        <v>237</v>
      </c>
      <c r="AP8" s="351"/>
      <c r="AQ8" s="352"/>
      <c r="AR8" s="350" t="s">
        <v>238</v>
      </c>
      <c r="AS8" s="351"/>
      <c r="AT8" s="352"/>
      <c r="AU8" s="350" t="s">
        <v>239</v>
      </c>
      <c r="AV8" s="351"/>
      <c r="AW8" s="352"/>
      <c r="AX8" s="350" t="s">
        <v>240</v>
      </c>
      <c r="AY8" s="351"/>
      <c r="AZ8" s="352"/>
      <c r="BA8" s="286">
        <v>15</v>
      </c>
      <c r="BB8" s="286"/>
      <c r="BC8" s="286"/>
      <c r="BD8" s="286">
        <v>10</v>
      </c>
      <c r="BE8" s="286"/>
      <c r="BF8" s="286"/>
      <c r="BG8" s="286">
        <v>40</v>
      </c>
      <c r="BH8" s="286"/>
      <c r="BI8" s="286"/>
      <c r="BJ8" s="286">
        <v>35</v>
      </c>
      <c r="BK8" s="286"/>
      <c r="BL8" s="286"/>
      <c r="BM8" s="286">
        <v>30</v>
      </c>
      <c r="BN8" s="286"/>
      <c r="BO8" s="286"/>
      <c r="BP8" s="286">
        <v>25</v>
      </c>
      <c r="BQ8" s="286"/>
      <c r="BR8" s="286"/>
      <c r="BS8" s="350">
        <v>20</v>
      </c>
      <c r="BT8" s="351"/>
      <c r="BU8" s="352"/>
      <c r="BV8" s="350">
        <v>15</v>
      </c>
      <c r="BW8" s="351"/>
      <c r="BX8" s="352"/>
      <c r="BY8" s="350">
        <v>10</v>
      </c>
      <c r="BZ8" s="351"/>
      <c r="CA8" s="352"/>
      <c r="CB8" s="286"/>
      <c r="CC8" s="286"/>
      <c r="CD8" s="286"/>
      <c r="CE8" s="94"/>
    </row>
    <row r="9" spans="1:83" ht="19.5" customHeight="1" x14ac:dyDescent="0.2">
      <c r="A9" s="236" t="s">
        <v>220</v>
      </c>
      <c r="B9" s="93">
        <f>E38+L38+Z38+AG38</f>
        <v>20.2</v>
      </c>
      <c r="C9" s="93">
        <f t="shared" ref="C9:D9" si="38">F38+M38+AA38+AH38</f>
        <v>21.5</v>
      </c>
      <c r="D9" s="93">
        <f t="shared" si="38"/>
        <v>22.8</v>
      </c>
      <c r="E9" s="93">
        <f>E39+L39+Z39</f>
        <v>16</v>
      </c>
      <c r="F9" s="93">
        <f t="shared" ref="F9:G9" si="39">F39+M39+AA39</f>
        <v>13</v>
      </c>
      <c r="G9" s="93">
        <f t="shared" si="39"/>
        <v>13</v>
      </c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2"/>
      <c r="AT9" s="232"/>
      <c r="AU9" s="197"/>
      <c r="AV9" s="197"/>
      <c r="AW9" s="197"/>
      <c r="AX9" s="232"/>
      <c r="AY9" s="232"/>
      <c r="AZ9" s="232"/>
      <c r="BA9" s="232"/>
      <c r="BB9" s="232"/>
      <c r="BC9" s="232"/>
      <c r="BD9" s="232"/>
      <c r="BE9" s="232"/>
      <c r="BF9" s="232"/>
      <c r="BG9" s="232"/>
      <c r="BH9" s="232"/>
      <c r="BI9" s="232"/>
      <c r="BJ9" s="200"/>
      <c r="BK9" s="232"/>
      <c r="BL9" s="232"/>
      <c r="BM9" s="232"/>
      <c r="BN9" s="232"/>
      <c r="BO9" s="232"/>
      <c r="BP9" s="232"/>
      <c r="BQ9" s="232"/>
      <c r="BR9" s="232"/>
      <c r="BS9" s="232"/>
      <c r="BT9" s="232"/>
      <c r="BU9" s="232"/>
      <c r="BV9" s="232"/>
      <c r="BW9" s="232"/>
      <c r="BX9" s="232"/>
      <c r="BY9" s="232"/>
      <c r="BZ9" s="232"/>
      <c r="CA9" s="232"/>
      <c r="CB9" s="232"/>
      <c r="CC9" s="237"/>
      <c r="CD9" s="237"/>
    </row>
    <row r="10" spans="1:83" ht="19.5" customHeight="1" x14ac:dyDescent="0.2">
      <c r="A10" s="236" t="s">
        <v>219</v>
      </c>
      <c r="B10" s="232"/>
      <c r="C10" s="232"/>
      <c r="D10" s="232"/>
      <c r="E10" s="93">
        <f>E40+AG39</f>
        <v>4.4000000000000004</v>
      </c>
      <c r="F10" s="93">
        <f t="shared" ref="F10:G10" si="40">F40+AH39</f>
        <v>4.5999999999999996</v>
      </c>
      <c r="G10" s="93">
        <f t="shared" si="40"/>
        <v>4.5999999999999996</v>
      </c>
      <c r="H10" s="93">
        <f>E41+L40+AG40</f>
        <v>15.3</v>
      </c>
      <c r="I10" s="93">
        <f t="shared" ref="I10:J10" si="41">F41+M40+AH40</f>
        <v>16</v>
      </c>
      <c r="J10" s="93">
        <f t="shared" si="41"/>
        <v>15.8</v>
      </c>
      <c r="K10" s="93">
        <f>E42+AG41</f>
        <v>11.5</v>
      </c>
      <c r="L10" s="93">
        <f t="shared" ref="L10:M10" si="42">F42+AH41</f>
        <v>11.5</v>
      </c>
      <c r="M10" s="93">
        <f t="shared" si="42"/>
        <v>10.9</v>
      </c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2"/>
      <c r="AS10" s="232"/>
      <c r="AT10" s="232"/>
      <c r="AU10" s="197"/>
      <c r="AV10" s="197"/>
      <c r="AW10" s="197"/>
      <c r="AX10" s="232"/>
      <c r="AY10" s="232"/>
      <c r="AZ10" s="232"/>
      <c r="BA10" s="232"/>
      <c r="BB10" s="232"/>
      <c r="BC10" s="232"/>
      <c r="BD10" s="232"/>
      <c r="BE10" s="232"/>
      <c r="BF10" s="232"/>
      <c r="BG10" s="232"/>
      <c r="BH10" s="232"/>
      <c r="BI10" s="232"/>
      <c r="BJ10" s="200"/>
      <c r="BK10" s="232"/>
      <c r="BL10" s="232"/>
      <c r="BM10" s="232"/>
      <c r="BN10" s="232"/>
      <c r="BO10" s="232"/>
      <c r="BP10" s="232"/>
      <c r="BQ10" s="232"/>
      <c r="BR10" s="232"/>
      <c r="BS10" s="232"/>
      <c r="BT10" s="232"/>
      <c r="BU10" s="232"/>
      <c r="BV10" s="232"/>
      <c r="BW10" s="232"/>
      <c r="BX10" s="232"/>
      <c r="BY10" s="232"/>
      <c r="BZ10" s="232"/>
      <c r="CA10" s="232"/>
      <c r="CB10" s="232"/>
      <c r="CC10" s="237"/>
      <c r="CD10" s="237"/>
    </row>
    <row r="11" spans="1:83" ht="15" customHeight="1" x14ac:dyDescent="0.2">
      <c r="A11" s="237" t="s">
        <v>143</v>
      </c>
      <c r="B11" s="93"/>
      <c r="C11" s="93"/>
      <c r="D11" s="93"/>
      <c r="E11" s="93"/>
      <c r="F11" s="93"/>
      <c r="G11" s="232"/>
      <c r="H11" s="232"/>
      <c r="I11" s="232"/>
      <c r="J11" s="232"/>
      <c r="K11" s="93">
        <f>E43+Z40</f>
        <v>3</v>
      </c>
      <c r="L11" s="93">
        <f t="shared" ref="L11:M11" si="43">F43+AA40</f>
        <v>3</v>
      </c>
      <c r="M11" s="93">
        <f t="shared" si="43"/>
        <v>3.2</v>
      </c>
      <c r="N11" s="93">
        <f>Z41</f>
        <v>12.2</v>
      </c>
      <c r="O11" s="93">
        <f t="shared" ref="O11:P11" si="44">AA41</f>
        <v>12.8</v>
      </c>
      <c r="P11" s="93">
        <f t="shared" si="44"/>
        <v>12.5</v>
      </c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  <c r="AL11" s="232"/>
      <c r="AM11" s="232"/>
      <c r="AN11" s="232"/>
      <c r="AO11" s="232"/>
      <c r="AP11" s="232"/>
      <c r="AQ11" s="232"/>
      <c r="AR11" s="232"/>
      <c r="AS11" s="232"/>
      <c r="AT11" s="232"/>
      <c r="AU11" s="197"/>
      <c r="AV11" s="197"/>
      <c r="AW11" s="197"/>
      <c r="AX11" s="232"/>
      <c r="AY11" s="232"/>
      <c r="AZ11" s="232"/>
      <c r="BA11" s="232"/>
      <c r="BB11" s="232"/>
      <c r="BC11" s="232"/>
      <c r="BD11" s="232"/>
      <c r="BE11" s="232"/>
      <c r="BF11" s="232"/>
      <c r="BG11" s="232"/>
      <c r="BH11" s="232"/>
      <c r="BI11" s="232"/>
      <c r="BJ11" s="200"/>
      <c r="BK11" s="232"/>
      <c r="BL11" s="232"/>
      <c r="BM11" s="232"/>
      <c r="BN11" s="232"/>
      <c r="BO11" s="232"/>
      <c r="BP11" s="232"/>
      <c r="BQ11" s="232"/>
      <c r="BR11" s="232"/>
      <c r="BS11" s="232"/>
      <c r="BT11" s="232"/>
      <c r="BU11" s="232"/>
      <c r="BV11" s="232"/>
      <c r="BW11" s="232"/>
      <c r="BX11" s="232"/>
      <c r="BY11" s="232"/>
      <c r="BZ11" s="232"/>
      <c r="CA11" s="232"/>
      <c r="CB11" s="232"/>
      <c r="CC11" s="232"/>
      <c r="CD11" s="232"/>
    </row>
    <row r="12" spans="1:83" ht="15" customHeight="1" x14ac:dyDescent="0.2">
      <c r="A12" s="237" t="s">
        <v>144</v>
      </c>
      <c r="B12" s="93"/>
      <c r="C12" s="93"/>
      <c r="D12" s="93"/>
      <c r="E12" s="45"/>
      <c r="F12" s="95"/>
      <c r="G12" s="95"/>
      <c r="H12" s="93"/>
      <c r="I12" s="232"/>
      <c r="J12" s="232"/>
      <c r="K12" s="93"/>
      <c r="L12" s="93"/>
      <c r="M12" s="93"/>
      <c r="N12" s="93">
        <f>E44+L41</f>
        <v>4.8</v>
      </c>
      <c r="O12" s="93">
        <f t="shared" ref="O12:P12" si="45">F44+M41</f>
        <v>3.9</v>
      </c>
      <c r="P12" s="93">
        <f t="shared" si="45"/>
        <v>3.9</v>
      </c>
      <c r="Q12" s="93">
        <f>E45+L42</f>
        <v>12.8</v>
      </c>
      <c r="R12" s="93">
        <f t="shared" ref="R12:S12" si="46">F45+M42</f>
        <v>10.9</v>
      </c>
      <c r="S12" s="93">
        <f t="shared" si="46"/>
        <v>12.3</v>
      </c>
      <c r="T12" s="93">
        <f>AG42</f>
        <v>4.2</v>
      </c>
      <c r="U12" s="93">
        <f t="shared" ref="U12:V12" si="47">AH42</f>
        <v>3.9</v>
      </c>
      <c r="V12" s="93">
        <f t="shared" si="47"/>
        <v>4.3</v>
      </c>
      <c r="W12" s="93"/>
      <c r="X12" s="93"/>
      <c r="Y12" s="93"/>
      <c r="Z12" s="93"/>
      <c r="AA12" s="93"/>
      <c r="AB12" s="93"/>
      <c r="AC12" s="93"/>
      <c r="AD12" s="93"/>
      <c r="AE12" s="93"/>
      <c r="AF12" s="232"/>
      <c r="AG12" s="232"/>
      <c r="AH12" s="232"/>
      <c r="AI12" s="232"/>
      <c r="AJ12" s="232"/>
      <c r="AK12" s="232"/>
      <c r="AL12" s="232"/>
      <c r="AM12" s="232"/>
      <c r="AN12" s="232"/>
      <c r="AO12" s="232"/>
      <c r="AP12" s="232"/>
      <c r="AQ12" s="232"/>
      <c r="AR12" s="232"/>
      <c r="AS12" s="232"/>
      <c r="AT12" s="232"/>
      <c r="AU12" s="197"/>
      <c r="AV12" s="197"/>
      <c r="AW12" s="197"/>
      <c r="AX12" s="232"/>
      <c r="AY12" s="232"/>
      <c r="AZ12" s="232"/>
      <c r="BA12" s="232"/>
      <c r="BB12" s="232"/>
      <c r="BC12" s="232"/>
      <c r="BD12" s="232"/>
      <c r="BE12" s="232"/>
      <c r="BF12" s="232"/>
      <c r="BG12" s="232"/>
      <c r="BH12" s="232"/>
      <c r="BI12" s="232"/>
      <c r="BJ12" s="200"/>
      <c r="BK12" s="232"/>
      <c r="BL12" s="232"/>
      <c r="BM12" s="232"/>
      <c r="BN12" s="232"/>
      <c r="BO12" s="232"/>
      <c r="BP12" s="232"/>
      <c r="BQ12" s="232"/>
      <c r="BR12" s="232"/>
      <c r="BS12" s="232"/>
      <c r="BT12" s="232"/>
      <c r="BU12" s="232"/>
      <c r="BV12" s="232"/>
      <c r="BW12" s="232"/>
      <c r="BX12" s="232"/>
      <c r="BY12" s="232"/>
      <c r="BZ12" s="232"/>
      <c r="CA12" s="232"/>
      <c r="CB12" s="232"/>
      <c r="CC12" s="232"/>
      <c r="CD12" s="232"/>
    </row>
    <row r="13" spans="1:83" ht="15" customHeight="1" x14ac:dyDescent="0.2">
      <c r="A13" s="237" t="s">
        <v>154</v>
      </c>
      <c r="B13" s="232"/>
      <c r="C13" s="232"/>
      <c r="D13" s="232"/>
      <c r="E13" s="45"/>
      <c r="F13" s="95"/>
      <c r="G13" s="95"/>
      <c r="H13" s="232"/>
      <c r="I13" s="232"/>
      <c r="J13" s="232"/>
      <c r="K13" s="93"/>
      <c r="L13" s="93"/>
      <c r="M13" s="93"/>
      <c r="N13" s="93"/>
      <c r="O13" s="93"/>
      <c r="P13" s="93"/>
      <c r="Q13" s="93"/>
      <c r="R13" s="93"/>
      <c r="S13" s="93"/>
      <c r="T13" s="93">
        <f>E46+L44+S39</f>
        <v>10</v>
      </c>
      <c r="U13" s="93">
        <f t="shared" ref="U13:V13" si="48">F46+M44+T39</f>
        <v>10.5</v>
      </c>
      <c r="V13" s="93">
        <f t="shared" si="48"/>
        <v>10.4</v>
      </c>
      <c r="W13" s="93">
        <f>L45+Z42+S38</f>
        <v>15.8</v>
      </c>
      <c r="X13" s="93">
        <f t="shared" ref="X13:Y13" si="49">M45+AA42+T38</f>
        <v>16.899999999999999</v>
      </c>
      <c r="Y13" s="93">
        <f t="shared" si="49"/>
        <v>16.8</v>
      </c>
      <c r="Z13" s="93"/>
      <c r="AA13" s="93"/>
      <c r="AB13" s="93"/>
      <c r="AC13" s="93"/>
      <c r="AD13" s="93"/>
      <c r="AE13" s="93"/>
      <c r="AF13" s="232"/>
      <c r="AG13" s="232"/>
      <c r="AH13" s="232"/>
      <c r="AI13" s="232"/>
      <c r="AJ13" s="232"/>
      <c r="AK13" s="232"/>
      <c r="AL13" s="232"/>
      <c r="AM13" s="232"/>
      <c r="AN13" s="232"/>
      <c r="AO13" s="232"/>
      <c r="AP13" s="232"/>
      <c r="AQ13" s="232"/>
      <c r="AR13" s="232"/>
      <c r="AS13" s="232"/>
      <c r="AT13" s="232"/>
      <c r="AU13" s="197"/>
      <c r="AV13" s="197"/>
      <c r="AW13" s="197"/>
      <c r="AX13" s="232"/>
      <c r="AY13" s="232"/>
      <c r="AZ13" s="232"/>
      <c r="BA13" s="232"/>
      <c r="BB13" s="232"/>
      <c r="BC13" s="232"/>
      <c r="BD13" s="232"/>
      <c r="BE13" s="232"/>
      <c r="BF13" s="232"/>
      <c r="BG13" s="232"/>
      <c r="BH13" s="232"/>
      <c r="BI13" s="232"/>
      <c r="BJ13" s="200"/>
      <c r="BK13" s="232"/>
      <c r="BL13" s="232"/>
      <c r="BM13" s="232"/>
      <c r="BN13" s="232"/>
      <c r="BO13" s="232"/>
      <c r="BP13" s="232"/>
      <c r="BQ13" s="232"/>
      <c r="BR13" s="232"/>
      <c r="BS13" s="232"/>
      <c r="BT13" s="232"/>
      <c r="BU13" s="232"/>
      <c r="BV13" s="232"/>
      <c r="BW13" s="232"/>
      <c r="BX13" s="232"/>
      <c r="BY13" s="232"/>
      <c r="BZ13" s="232"/>
      <c r="CA13" s="232"/>
      <c r="CB13" s="232"/>
      <c r="CC13" s="232"/>
      <c r="CD13" s="232"/>
    </row>
    <row r="14" spans="1:83" ht="15" customHeight="1" x14ac:dyDescent="0.2">
      <c r="A14" s="237" t="s">
        <v>155</v>
      </c>
      <c r="B14" s="232"/>
      <c r="C14" s="232"/>
      <c r="D14" s="232"/>
      <c r="E14" s="45"/>
      <c r="F14" s="95"/>
      <c r="G14" s="95"/>
      <c r="H14" s="93"/>
      <c r="I14" s="232"/>
      <c r="J14" s="232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>
        <f>E47+Z43+L46</f>
        <v>12.7</v>
      </c>
      <c r="AA14" s="93">
        <f t="shared" ref="AA14:AB14" si="50">F47+AA43+M46</f>
        <v>12.2</v>
      </c>
      <c r="AB14" s="93">
        <f t="shared" si="50"/>
        <v>12.3</v>
      </c>
      <c r="AC14" s="93">
        <f>AG43</f>
        <v>4.5</v>
      </c>
      <c r="AD14" s="93">
        <f t="shared" ref="AD14:AE14" si="51">AH43</f>
        <v>4.5</v>
      </c>
      <c r="AE14" s="93">
        <f t="shared" si="51"/>
        <v>4.5</v>
      </c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197"/>
      <c r="AV14" s="197"/>
      <c r="AW14" s="197"/>
      <c r="AX14" s="93"/>
      <c r="AY14" s="93"/>
      <c r="AZ14" s="93"/>
      <c r="BA14" s="232"/>
      <c r="BB14" s="232"/>
      <c r="BC14" s="232"/>
      <c r="BD14" s="232"/>
      <c r="BE14" s="232"/>
      <c r="BF14" s="232"/>
      <c r="BG14" s="232"/>
      <c r="BH14" s="232"/>
      <c r="BI14" s="232"/>
      <c r="BJ14" s="200"/>
      <c r="BK14" s="232"/>
      <c r="BL14" s="232"/>
      <c r="BM14" s="232"/>
      <c r="BN14" s="232"/>
      <c r="BO14" s="232"/>
      <c r="BP14" s="232"/>
      <c r="BQ14" s="232"/>
      <c r="BR14" s="232"/>
      <c r="BS14" s="232"/>
      <c r="BT14" s="232"/>
      <c r="BU14" s="232"/>
      <c r="BV14" s="232"/>
      <c r="BW14" s="232"/>
      <c r="BX14" s="232"/>
      <c r="BY14" s="232"/>
      <c r="BZ14" s="232"/>
      <c r="CA14" s="232"/>
      <c r="CB14" s="93"/>
      <c r="CC14" s="232"/>
      <c r="CD14" s="232"/>
    </row>
    <row r="15" spans="1:83" ht="15" customHeight="1" x14ac:dyDescent="0.2">
      <c r="A15" s="237" t="s">
        <v>156</v>
      </c>
      <c r="B15" s="232"/>
      <c r="C15" s="232"/>
      <c r="D15" s="232"/>
      <c r="E15" s="45"/>
      <c r="F15" s="93"/>
      <c r="G15" s="93"/>
      <c r="H15" s="93"/>
      <c r="I15" s="232"/>
      <c r="J15" s="232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>
        <f>E48+L49</f>
        <v>14.1</v>
      </c>
      <c r="AD15" s="93">
        <f t="shared" ref="AD15:AE15" si="52">F48+M49</f>
        <v>14</v>
      </c>
      <c r="AE15" s="93">
        <f t="shared" si="52"/>
        <v>13.8</v>
      </c>
      <c r="AF15" s="93">
        <f>L50</f>
        <v>15.3</v>
      </c>
      <c r="AG15" s="93">
        <f t="shared" ref="AG15:AH15" si="53">M50</f>
        <v>15.4</v>
      </c>
      <c r="AH15" s="93">
        <f t="shared" si="53"/>
        <v>15.4</v>
      </c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197"/>
      <c r="AV15" s="197"/>
      <c r="AW15" s="197"/>
      <c r="AX15" s="93"/>
      <c r="AY15" s="93"/>
      <c r="AZ15" s="93"/>
      <c r="BA15" s="232"/>
      <c r="BB15" s="232"/>
      <c r="BC15" s="232"/>
      <c r="BD15" s="232"/>
      <c r="BE15" s="232"/>
      <c r="BF15" s="232"/>
      <c r="BG15" s="232"/>
      <c r="BH15" s="232"/>
      <c r="BI15" s="232"/>
      <c r="BJ15" s="200"/>
      <c r="BK15" s="232"/>
      <c r="BL15" s="232"/>
      <c r="BM15" s="232"/>
      <c r="BN15" s="232"/>
      <c r="BO15" s="232"/>
      <c r="BP15" s="232"/>
      <c r="BQ15" s="232"/>
      <c r="BR15" s="232"/>
      <c r="BS15" s="232"/>
      <c r="BT15" s="232"/>
      <c r="BU15" s="232"/>
      <c r="BV15" s="232"/>
      <c r="BW15" s="232"/>
      <c r="BX15" s="232"/>
      <c r="BY15" s="232"/>
      <c r="BZ15" s="232"/>
      <c r="CA15" s="232"/>
      <c r="CB15" s="232"/>
      <c r="CC15" s="232"/>
      <c r="CD15" s="232"/>
    </row>
    <row r="16" spans="1:83" ht="15" customHeight="1" x14ac:dyDescent="0.2">
      <c r="A16" s="237" t="s">
        <v>157</v>
      </c>
      <c r="B16" s="93"/>
      <c r="C16" s="232"/>
      <c r="D16" s="232"/>
      <c r="E16" s="45"/>
      <c r="F16" s="93"/>
      <c r="G16" s="93"/>
      <c r="H16" s="93"/>
      <c r="I16" s="232"/>
      <c r="J16" s="232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>
        <f>E50+L51</f>
        <v>15.1</v>
      </c>
      <c r="AJ16" s="93">
        <f t="shared" ref="AJ16:AK16" si="54">F50+M51</f>
        <v>16.2</v>
      </c>
      <c r="AK16" s="93">
        <f t="shared" si="54"/>
        <v>14.9</v>
      </c>
      <c r="AL16" s="93">
        <f>E49</f>
        <v>5.4</v>
      </c>
      <c r="AM16" s="93">
        <f t="shared" ref="AM16:AN16" si="55">F49</f>
        <v>5.9</v>
      </c>
      <c r="AN16" s="93">
        <f t="shared" si="55"/>
        <v>5.9</v>
      </c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45"/>
      <c r="BB16" s="232"/>
      <c r="BC16" s="232"/>
      <c r="BD16" s="232"/>
      <c r="BE16" s="232"/>
      <c r="BF16" s="232"/>
      <c r="BG16" s="232"/>
      <c r="BH16" s="232"/>
      <c r="BI16" s="232"/>
      <c r="BJ16" s="200"/>
      <c r="BK16" s="232"/>
      <c r="BL16" s="232"/>
      <c r="BM16" s="232"/>
      <c r="BN16" s="232"/>
      <c r="BO16" s="232"/>
      <c r="BP16" s="93"/>
      <c r="BQ16" s="232"/>
      <c r="BR16" s="232"/>
      <c r="BS16" s="232"/>
      <c r="BT16" s="232"/>
      <c r="BU16" s="232"/>
      <c r="BV16" s="232"/>
      <c r="BW16" s="232"/>
      <c r="BX16" s="232"/>
      <c r="BY16" s="232"/>
      <c r="BZ16" s="232"/>
      <c r="CA16" s="232"/>
      <c r="CB16" s="232"/>
      <c r="CC16" s="232"/>
      <c r="CD16" s="232"/>
    </row>
    <row r="17" spans="1:82" ht="15" customHeight="1" x14ac:dyDescent="0.2">
      <c r="A17" s="237" t="s">
        <v>158</v>
      </c>
      <c r="B17" s="232"/>
      <c r="C17" s="232"/>
      <c r="D17" s="232"/>
      <c r="E17" s="45"/>
      <c r="F17" s="93"/>
      <c r="G17" s="93"/>
      <c r="H17" s="232"/>
      <c r="I17" s="232"/>
      <c r="J17" s="232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232"/>
      <c r="AG17" s="232"/>
      <c r="AH17" s="232"/>
      <c r="AI17" s="232"/>
      <c r="AJ17" s="232"/>
      <c r="AK17" s="232"/>
      <c r="AL17" s="93">
        <f>E51+L52</f>
        <v>10.5</v>
      </c>
      <c r="AM17" s="93">
        <f t="shared" ref="AM17:AN17" si="56">F51+M52</f>
        <v>15.9</v>
      </c>
      <c r="AN17" s="93">
        <f t="shared" si="56"/>
        <v>12.3</v>
      </c>
      <c r="AO17" s="93">
        <f>E52+Z44</f>
        <v>3.8</v>
      </c>
      <c r="AP17" s="93">
        <f>F52+AA44</f>
        <v>4</v>
      </c>
      <c r="AQ17" s="93">
        <f t="shared" ref="AQ17" si="57">G52+AB44</f>
        <v>3</v>
      </c>
      <c r="AR17" s="93"/>
      <c r="AS17" s="93"/>
      <c r="AT17" s="93"/>
      <c r="AU17" s="93"/>
      <c r="AV17" s="93"/>
      <c r="AW17" s="93"/>
      <c r="AX17" s="93"/>
      <c r="AY17" s="93"/>
      <c r="AZ17" s="93"/>
      <c r="BA17" s="232"/>
      <c r="BB17" s="232"/>
      <c r="BC17" s="232"/>
      <c r="BD17" s="93"/>
      <c r="BE17" s="93"/>
      <c r="BF17" s="93"/>
      <c r="BG17" s="93"/>
      <c r="BH17" s="93"/>
      <c r="BI17" s="93"/>
      <c r="BJ17" s="200"/>
      <c r="BK17" s="232"/>
      <c r="BL17" s="232"/>
      <c r="BM17" s="232"/>
      <c r="BN17" s="232"/>
      <c r="BO17" s="232"/>
      <c r="BP17" s="232"/>
      <c r="BQ17" s="232"/>
      <c r="BR17" s="232"/>
      <c r="BS17" s="232"/>
      <c r="BT17" s="232"/>
      <c r="BU17" s="232"/>
      <c r="BV17" s="232"/>
      <c r="BW17" s="232"/>
      <c r="BX17" s="232"/>
      <c r="BY17" s="232"/>
      <c r="BZ17" s="232"/>
      <c r="CA17" s="232"/>
      <c r="CB17" s="232"/>
      <c r="CC17" s="232"/>
      <c r="CD17" s="232"/>
    </row>
    <row r="18" spans="1:82" ht="15" customHeight="1" x14ac:dyDescent="0.2">
      <c r="A18" s="237" t="s">
        <v>159</v>
      </c>
      <c r="B18" s="232"/>
      <c r="C18" s="232"/>
      <c r="D18" s="232"/>
      <c r="E18" s="233"/>
      <c r="F18" s="232"/>
      <c r="G18" s="93"/>
      <c r="H18" s="93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93">
        <f>E53</f>
        <v>6.1</v>
      </c>
      <c r="AP18" s="93">
        <f>F53</f>
        <v>12.3</v>
      </c>
      <c r="AQ18" s="93">
        <f t="shared" ref="AQ18" si="58">G53</f>
        <v>9.1999999999999993</v>
      </c>
      <c r="AR18" s="93">
        <f>E54</f>
        <v>18.600000000000001</v>
      </c>
      <c r="AS18" s="93">
        <f t="shared" ref="AS18:AT18" si="59">F54</f>
        <v>22</v>
      </c>
      <c r="AT18" s="93">
        <f t="shared" si="59"/>
        <v>16.3</v>
      </c>
      <c r="AU18" s="93">
        <f>E55</f>
        <v>10.1</v>
      </c>
      <c r="AV18" s="93">
        <f t="shared" ref="AV18:AW18" si="60">F55</f>
        <v>11.4</v>
      </c>
      <c r="AW18" s="93">
        <f t="shared" si="60"/>
        <v>15</v>
      </c>
      <c r="AX18" s="232"/>
      <c r="AY18" s="232"/>
      <c r="AZ18" s="232"/>
      <c r="BA18" s="93"/>
      <c r="BB18" s="93"/>
      <c r="BC18" s="93"/>
      <c r="BD18" s="93"/>
      <c r="BE18" s="93"/>
      <c r="BF18" s="93"/>
      <c r="BG18" s="232"/>
      <c r="BH18" s="232"/>
      <c r="BI18" s="232"/>
      <c r="BJ18" s="200"/>
      <c r="BK18" s="232"/>
      <c r="BL18" s="232"/>
      <c r="BM18" s="232"/>
      <c r="BN18" s="232"/>
      <c r="BO18" s="232"/>
      <c r="BP18" s="232"/>
      <c r="BQ18" s="232"/>
      <c r="BR18" s="232"/>
      <c r="BS18" s="232"/>
      <c r="BT18" s="232"/>
      <c r="BU18" s="232"/>
      <c r="BV18" s="232"/>
      <c r="BW18" s="232"/>
      <c r="BX18" s="232"/>
      <c r="BY18" s="232"/>
      <c r="BZ18" s="232"/>
      <c r="CA18" s="232"/>
      <c r="CB18" s="232"/>
      <c r="CC18" s="232"/>
      <c r="CD18" s="232"/>
    </row>
    <row r="19" spans="1:82" ht="15" customHeight="1" x14ac:dyDescent="0.2">
      <c r="A19" s="237" t="s">
        <v>160</v>
      </c>
      <c r="B19" s="232"/>
      <c r="C19" s="232"/>
      <c r="D19" s="232"/>
      <c r="E19" s="232"/>
      <c r="F19" s="232"/>
      <c r="G19" s="232"/>
      <c r="H19" s="232"/>
      <c r="I19" s="232"/>
      <c r="J19" s="232"/>
      <c r="K19" s="93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  <c r="AF19" s="93"/>
      <c r="AG19" s="232"/>
      <c r="AH19" s="232"/>
      <c r="AI19" s="232"/>
      <c r="AJ19" s="232"/>
      <c r="AK19" s="232"/>
      <c r="AL19" s="232"/>
      <c r="AM19" s="232"/>
      <c r="AN19" s="232"/>
      <c r="AO19" s="232"/>
      <c r="AP19" s="232"/>
      <c r="AQ19" s="232"/>
      <c r="AR19" s="232"/>
      <c r="AS19" s="232"/>
      <c r="AT19" s="232"/>
      <c r="AU19" s="93">
        <f>L53</f>
        <v>8.6999999999999993</v>
      </c>
      <c r="AV19" s="93">
        <f t="shared" ref="AV19:AW19" si="61">M53</f>
        <v>6.5</v>
      </c>
      <c r="AW19" s="93">
        <f t="shared" si="61"/>
        <v>7.4</v>
      </c>
      <c r="AX19" s="93">
        <f>L54</f>
        <v>16.5</v>
      </c>
      <c r="AY19" s="93">
        <f t="shared" ref="AY19:AZ19" si="62">M54</f>
        <v>16.7</v>
      </c>
      <c r="AZ19" s="93">
        <f t="shared" si="62"/>
        <v>17.3</v>
      </c>
      <c r="BA19" s="93">
        <f>E56</f>
        <v>3.2</v>
      </c>
      <c r="BB19" s="93">
        <f t="shared" ref="BB19:BC19" si="63">F56</f>
        <v>6.1</v>
      </c>
      <c r="BC19" s="93">
        <f t="shared" si="63"/>
        <v>3.1</v>
      </c>
      <c r="BD19" s="93"/>
      <c r="BE19" s="93"/>
      <c r="BF19" s="93"/>
      <c r="BG19" s="93"/>
      <c r="BH19" s="232"/>
      <c r="BI19" s="232"/>
      <c r="BJ19" s="200"/>
      <c r="BK19" s="232"/>
      <c r="BL19" s="232"/>
      <c r="BM19" s="232"/>
      <c r="BN19" s="232"/>
      <c r="BO19" s="232"/>
      <c r="BP19" s="232"/>
      <c r="BQ19" s="232"/>
      <c r="BR19" s="232"/>
      <c r="BS19" s="232"/>
      <c r="BT19" s="232"/>
      <c r="BU19" s="232"/>
      <c r="BV19" s="232"/>
      <c r="BW19" s="232"/>
      <c r="BX19" s="232"/>
      <c r="BY19" s="232"/>
      <c r="BZ19" s="232"/>
      <c r="CA19" s="232"/>
      <c r="CB19" s="232"/>
      <c r="CC19" s="232"/>
      <c r="CD19" s="232"/>
    </row>
    <row r="20" spans="1:82" ht="15" customHeight="1" x14ac:dyDescent="0.2">
      <c r="A20" s="237" t="s">
        <v>161</v>
      </c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  <c r="AF20" s="232"/>
      <c r="AG20" s="232"/>
      <c r="AH20" s="232"/>
      <c r="AI20" s="232"/>
      <c r="AJ20" s="232"/>
      <c r="AK20" s="232"/>
      <c r="AL20" s="232"/>
      <c r="AM20" s="232"/>
      <c r="AN20" s="232"/>
      <c r="AO20" s="232"/>
      <c r="AP20" s="232"/>
      <c r="AQ20" s="232"/>
      <c r="AR20" s="232"/>
      <c r="AS20" s="232"/>
      <c r="AT20" s="232"/>
      <c r="AU20" s="232"/>
      <c r="AV20" s="232"/>
      <c r="AW20" s="232"/>
      <c r="AX20" s="232"/>
      <c r="AY20" s="232"/>
      <c r="AZ20" s="232"/>
      <c r="BA20" s="93">
        <f>E57</f>
        <v>15.9</v>
      </c>
      <c r="BB20" s="93">
        <f t="shared" ref="BB20:BC20" si="64">F57</f>
        <v>13.6</v>
      </c>
      <c r="BC20" s="93">
        <f t="shared" si="64"/>
        <v>13</v>
      </c>
      <c r="BD20" s="93">
        <f>L55+S40</f>
        <v>14.4</v>
      </c>
      <c r="BE20" s="93">
        <f t="shared" ref="BE20:BF20" si="65">M55+T40</f>
        <v>16.100000000000001</v>
      </c>
      <c r="BF20" s="93">
        <f t="shared" si="65"/>
        <v>14.9</v>
      </c>
      <c r="BG20" s="161"/>
      <c r="BH20" s="161"/>
      <c r="BI20" s="161"/>
      <c r="BJ20" s="232"/>
      <c r="BK20" s="232"/>
      <c r="BL20" s="232"/>
      <c r="BM20" s="232"/>
      <c r="BN20" s="232"/>
      <c r="BO20" s="232"/>
      <c r="BP20" s="232"/>
      <c r="BQ20" s="232"/>
      <c r="BR20" s="232"/>
      <c r="BS20" s="232"/>
      <c r="BT20" s="232"/>
      <c r="BU20" s="232"/>
      <c r="BV20" s="232"/>
      <c r="BW20" s="232"/>
      <c r="BX20" s="232"/>
      <c r="BY20" s="232"/>
      <c r="BZ20" s="232"/>
      <c r="CA20" s="232"/>
      <c r="CB20" s="232"/>
      <c r="CC20" s="232"/>
      <c r="CD20" s="232"/>
    </row>
    <row r="21" spans="1:82" ht="15" customHeight="1" x14ac:dyDescent="0.2">
      <c r="A21" s="237" t="s">
        <v>162</v>
      </c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  <c r="AE21" s="232"/>
      <c r="AF21" s="232"/>
      <c r="AG21" s="232"/>
      <c r="AH21" s="232"/>
      <c r="AI21" s="232"/>
      <c r="AJ21" s="232"/>
      <c r="AK21" s="232"/>
      <c r="AL21" s="232"/>
      <c r="AM21" s="232"/>
      <c r="AN21" s="232"/>
      <c r="AO21" s="232"/>
      <c r="AP21" s="232"/>
      <c r="AQ21" s="232"/>
      <c r="AR21" s="232"/>
      <c r="AS21" s="232"/>
      <c r="AT21" s="232"/>
      <c r="AU21" s="232"/>
      <c r="AV21" s="232"/>
      <c r="AW21" s="232"/>
      <c r="AX21" s="232"/>
      <c r="AY21" s="232"/>
      <c r="AZ21" s="232"/>
      <c r="BA21" s="232"/>
      <c r="BB21" s="232"/>
      <c r="BC21" s="232"/>
      <c r="BD21" s="93"/>
      <c r="BE21" s="93"/>
      <c r="BF21" s="93"/>
      <c r="BG21" s="93">
        <f>E58</f>
        <v>3.4</v>
      </c>
      <c r="BH21" s="93">
        <f t="shared" ref="BH21:BI21" si="66">F58</f>
        <v>3.8</v>
      </c>
      <c r="BI21" s="93">
        <f t="shared" si="66"/>
        <v>3.7</v>
      </c>
      <c r="BJ21" s="198"/>
      <c r="BK21" s="198"/>
      <c r="BL21" s="198"/>
      <c r="BM21" s="93"/>
      <c r="BN21" s="232"/>
      <c r="BO21" s="232"/>
      <c r="BP21" s="232"/>
      <c r="BQ21" s="232"/>
      <c r="BR21" s="232"/>
      <c r="BS21" s="232"/>
      <c r="BT21" s="232"/>
      <c r="BU21" s="232"/>
      <c r="BV21" s="232"/>
      <c r="BW21" s="232"/>
      <c r="BX21" s="232"/>
      <c r="BY21" s="232"/>
      <c r="BZ21" s="232"/>
      <c r="CA21" s="232"/>
      <c r="CB21" s="232"/>
      <c r="CC21" s="232"/>
      <c r="CD21" s="232"/>
    </row>
    <row r="22" spans="1:82" ht="15" customHeight="1" x14ac:dyDescent="0.2">
      <c r="A22" s="237" t="s">
        <v>163</v>
      </c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  <c r="AE22" s="232"/>
      <c r="AF22" s="232"/>
      <c r="AG22" s="232"/>
      <c r="AH22" s="232"/>
      <c r="AI22" s="232"/>
      <c r="AJ22" s="232"/>
      <c r="AK22" s="232"/>
      <c r="AL22" s="232"/>
      <c r="AM22" s="232"/>
      <c r="AN22" s="232"/>
      <c r="AO22" s="232"/>
      <c r="AP22" s="232"/>
      <c r="AQ22" s="232"/>
      <c r="AR22" s="232"/>
      <c r="AS22" s="232"/>
      <c r="AT22" s="232"/>
      <c r="AU22" s="232"/>
      <c r="AV22" s="232"/>
      <c r="AW22" s="232"/>
      <c r="AX22" s="232"/>
      <c r="AY22" s="232"/>
      <c r="AZ22" s="232"/>
      <c r="BA22" s="232"/>
      <c r="BB22" s="232"/>
      <c r="BC22" s="232"/>
      <c r="BD22" s="232"/>
      <c r="BE22" s="232"/>
      <c r="BF22" s="232"/>
      <c r="BG22" s="93"/>
      <c r="BH22" s="93"/>
      <c r="BI22" s="93"/>
      <c r="BJ22" s="198"/>
      <c r="BK22" s="198"/>
      <c r="BL22" s="198"/>
      <c r="BM22" s="93"/>
      <c r="BN22" s="93"/>
      <c r="BO22" s="93"/>
      <c r="BP22" s="232"/>
      <c r="BQ22" s="232"/>
      <c r="BR22" s="232"/>
      <c r="BS22" s="232"/>
      <c r="BT22" s="232"/>
      <c r="BU22" s="232"/>
      <c r="BV22" s="232"/>
      <c r="BW22" s="232"/>
      <c r="BX22" s="232"/>
      <c r="BY22" s="232"/>
      <c r="BZ22" s="232"/>
      <c r="CA22" s="232"/>
      <c r="CB22" s="232"/>
      <c r="CC22" s="232"/>
      <c r="CD22" s="232"/>
    </row>
    <row r="23" spans="1:82" ht="15" customHeight="1" x14ac:dyDescent="0.2">
      <c r="A23" s="237" t="s">
        <v>164</v>
      </c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232"/>
      <c r="AP23" s="232"/>
      <c r="AQ23" s="232"/>
      <c r="AR23" s="232"/>
      <c r="AS23" s="232"/>
      <c r="AT23" s="232"/>
      <c r="AU23" s="232"/>
      <c r="AV23" s="232"/>
      <c r="AW23" s="232"/>
      <c r="AX23" s="232"/>
      <c r="AY23" s="232"/>
      <c r="AZ23" s="232"/>
      <c r="BA23" s="232"/>
      <c r="BB23" s="232"/>
      <c r="BC23" s="232"/>
      <c r="BD23" s="93"/>
      <c r="BE23" s="232"/>
      <c r="BF23" s="232"/>
      <c r="BG23" s="93"/>
      <c r="BH23" s="93"/>
      <c r="BI23" s="93"/>
      <c r="BJ23" s="200"/>
      <c r="BK23" s="232"/>
      <c r="BL23" s="232"/>
      <c r="BM23" s="232"/>
      <c r="BN23" s="232"/>
      <c r="BO23" s="232"/>
      <c r="BP23" s="93"/>
      <c r="BQ23" s="93"/>
      <c r="BR23" s="93"/>
      <c r="BS23" s="93"/>
      <c r="BT23" s="93"/>
      <c r="BU23" s="93"/>
      <c r="BV23" s="93"/>
      <c r="BW23" s="93"/>
      <c r="BX23" s="93"/>
      <c r="BY23" s="93"/>
      <c r="BZ23" s="93"/>
      <c r="CA23" s="93"/>
      <c r="CB23" s="232"/>
      <c r="CC23" s="232"/>
      <c r="CD23" s="232"/>
    </row>
    <row r="24" spans="1:82" ht="15" customHeight="1" x14ac:dyDescent="0.2">
      <c r="A24" s="237" t="s">
        <v>165</v>
      </c>
      <c r="B24" s="93"/>
      <c r="C24" s="232"/>
      <c r="D24" s="232"/>
      <c r="E24" s="232"/>
      <c r="F24" s="232"/>
      <c r="G24" s="232"/>
      <c r="H24" s="232"/>
      <c r="I24" s="232"/>
      <c r="J24" s="232"/>
      <c r="K24" s="93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  <c r="AE24" s="232"/>
      <c r="AF24" s="232"/>
      <c r="AG24" s="232"/>
      <c r="AH24" s="232"/>
      <c r="AI24" s="232"/>
      <c r="AJ24" s="232"/>
      <c r="AK24" s="232"/>
      <c r="AL24" s="232"/>
      <c r="AM24" s="232"/>
      <c r="AN24" s="232"/>
      <c r="AO24" s="232"/>
      <c r="AP24" s="232"/>
      <c r="AQ24" s="232"/>
      <c r="AR24" s="232"/>
      <c r="AS24" s="232"/>
      <c r="AT24" s="232"/>
      <c r="AU24" s="232"/>
      <c r="AV24" s="232"/>
      <c r="AW24" s="232"/>
      <c r="AX24" s="232"/>
      <c r="AY24" s="232"/>
      <c r="AZ24" s="232"/>
      <c r="BA24" s="93"/>
      <c r="BB24" s="232"/>
      <c r="BC24" s="232"/>
      <c r="BD24" s="93"/>
      <c r="BE24" s="232"/>
      <c r="BF24" s="232"/>
      <c r="BG24" s="93">
        <f>E59</f>
        <v>6.1</v>
      </c>
      <c r="BH24" s="93">
        <f t="shared" ref="BH24:BI24" si="67">F59</f>
        <v>8.5</v>
      </c>
      <c r="BI24" s="93">
        <f t="shared" si="67"/>
        <v>7.1</v>
      </c>
      <c r="BJ24" s="198">
        <f>L56</f>
        <v>15.1</v>
      </c>
      <c r="BK24" s="198">
        <f t="shared" ref="BK24:BL24" si="68">M56</f>
        <v>17</v>
      </c>
      <c r="BL24" s="198">
        <f t="shared" si="68"/>
        <v>16.399999999999999</v>
      </c>
      <c r="BM24" s="232"/>
      <c r="BN24" s="232"/>
      <c r="BO24" s="232"/>
      <c r="BP24" s="93"/>
      <c r="BQ24" s="93"/>
      <c r="BR24" s="93"/>
      <c r="BS24" s="93"/>
      <c r="BT24" s="93"/>
      <c r="BU24" s="93"/>
      <c r="BV24" s="93"/>
      <c r="BW24" s="93"/>
      <c r="BX24" s="93"/>
      <c r="BY24" s="93"/>
      <c r="BZ24" s="93"/>
      <c r="CA24" s="93"/>
      <c r="CB24" s="93"/>
      <c r="CC24" s="232"/>
      <c r="CD24" s="232"/>
    </row>
    <row r="25" spans="1:82" ht="15" customHeight="1" x14ac:dyDescent="0.2">
      <c r="A25" s="237" t="s">
        <v>166</v>
      </c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00"/>
      <c r="BK25" s="232"/>
      <c r="BL25" s="232"/>
      <c r="BM25" s="93">
        <f>Z45</f>
        <v>6.5</v>
      </c>
      <c r="BN25" s="93">
        <f t="shared" ref="BN25:BO25" si="69">AA45</f>
        <v>7.3</v>
      </c>
      <c r="BO25" s="93">
        <f t="shared" si="69"/>
        <v>7</v>
      </c>
      <c r="BP25" s="93"/>
      <c r="BQ25" s="93"/>
      <c r="BR25" s="93"/>
      <c r="BS25" s="93"/>
      <c r="BT25" s="93"/>
      <c r="BU25" s="93"/>
      <c r="BV25" s="93"/>
      <c r="BW25" s="93"/>
      <c r="BX25" s="93"/>
      <c r="BY25" s="93"/>
      <c r="BZ25" s="93"/>
      <c r="CA25" s="93"/>
      <c r="CB25" s="93"/>
      <c r="CC25" s="93"/>
      <c r="CD25" s="93"/>
    </row>
    <row r="26" spans="1:82" ht="15" customHeight="1" x14ac:dyDescent="0.2">
      <c r="A26" s="237" t="s">
        <v>167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00"/>
      <c r="BK26" s="232"/>
      <c r="BL26" s="232"/>
      <c r="BM26" s="93">
        <f>L57</f>
        <v>10.3</v>
      </c>
      <c r="BN26" s="93">
        <f t="shared" ref="BN26:BO26" si="70">M57</f>
        <v>10.6</v>
      </c>
      <c r="BO26" s="93">
        <f t="shared" si="70"/>
        <v>12</v>
      </c>
      <c r="BP26" s="93">
        <f>L58</f>
        <v>11.8</v>
      </c>
      <c r="BQ26" s="93">
        <f t="shared" ref="BQ26:BR26" si="71">M58</f>
        <v>17</v>
      </c>
      <c r="BR26" s="93">
        <f t="shared" si="71"/>
        <v>16.5</v>
      </c>
      <c r="BS26" s="93">
        <f>E60</f>
        <v>7.9</v>
      </c>
      <c r="BT26" s="93">
        <f t="shared" ref="BT26:BU26" si="72">F60</f>
        <v>10.8</v>
      </c>
      <c r="BU26" s="93">
        <f t="shared" si="72"/>
        <v>9.5</v>
      </c>
      <c r="BV26" s="232"/>
      <c r="BW26" s="232"/>
      <c r="BX26" s="232"/>
      <c r="BY26" s="93"/>
      <c r="BZ26" s="93"/>
      <c r="CA26" s="93"/>
      <c r="CB26" s="93"/>
      <c r="CC26" s="93"/>
      <c r="CD26" s="93"/>
    </row>
    <row r="27" spans="1:82" ht="15" customHeight="1" x14ac:dyDescent="0.2">
      <c r="A27" s="237" t="s">
        <v>208</v>
      </c>
      <c r="B27" s="232"/>
      <c r="C27" s="232"/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2"/>
      <c r="AP27" s="232"/>
      <c r="AQ27" s="232"/>
      <c r="AR27" s="232"/>
      <c r="AS27" s="232"/>
      <c r="AT27" s="232"/>
      <c r="AU27" s="232"/>
      <c r="AV27" s="232"/>
      <c r="AW27" s="232"/>
      <c r="AX27" s="232"/>
      <c r="AY27" s="232"/>
      <c r="AZ27" s="232"/>
      <c r="BA27" s="232"/>
      <c r="BB27" s="232"/>
      <c r="BC27" s="232"/>
      <c r="BD27" s="232"/>
      <c r="BE27" s="232"/>
      <c r="BF27" s="232"/>
      <c r="BG27" s="232"/>
      <c r="BH27" s="232"/>
      <c r="BI27" s="232"/>
      <c r="BJ27" s="200"/>
      <c r="BK27" s="232"/>
      <c r="BL27" s="232"/>
      <c r="BM27" s="232"/>
      <c r="BN27" s="232"/>
      <c r="BO27" s="232"/>
      <c r="BP27" s="93"/>
      <c r="BQ27" s="93"/>
      <c r="BR27" s="93"/>
      <c r="BS27" s="93">
        <f>L59</f>
        <v>4.3</v>
      </c>
      <c r="BT27" s="93">
        <f t="shared" ref="BT27:BU27" si="73">M59</f>
        <v>5.8</v>
      </c>
      <c r="BU27" s="93">
        <f t="shared" si="73"/>
        <v>5.9</v>
      </c>
      <c r="BV27" s="93"/>
      <c r="BW27" s="93"/>
      <c r="BX27" s="93"/>
      <c r="BY27" s="93"/>
      <c r="BZ27" s="93"/>
      <c r="CA27" s="93"/>
      <c r="CB27" s="93"/>
      <c r="CC27" s="93"/>
      <c r="CD27" s="93"/>
    </row>
    <row r="28" spans="1:82" ht="15" customHeight="1" x14ac:dyDescent="0.2">
      <c r="A28" s="237" t="s">
        <v>455</v>
      </c>
      <c r="B28" s="232"/>
      <c r="C28" s="232"/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  <c r="AE28" s="232"/>
      <c r="AF28" s="232"/>
      <c r="AG28" s="232"/>
      <c r="AH28" s="232"/>
      <c r="AI28" s="232"/>
      <c r="AJ28" s="232"/>
      <c r="AK28" s="232"/>
      <c r="AL28" s="232"/>
      <c r="AM28" s="232"/>
      <c r="AN28" s="232"/>
      <c r="AO28" s="232"/>
      <c r="AP28" s="232"/>
      <c r="AQ28" s="232"/>
      <c r="AR28" s="232"/>
      <c r="AS28" s="232"/>
      <c r="AT28" s="232"/>
      <c r="AU28" s="232"/>
      <c r="AV28" s="232"/>
      <c r="AW28" s="232"/>
      <c r="AX28" s="232"/>
      <c r="AY28" s="232"/>
      <c r="AZ28" s="232"/>
      <c r="BA28" s="232"/>
      <c r="BB28" s="232"/>
      <c r="BC28" s="232"/>
      <c r="BD28" s="232"/>
      <c r="BE28" s="232"/>
      <c r="BF28" s="232"/>
      <c r="BG28" s="232"/>
      <c r="BH28" s="232"/>
      <c r="BI28" s="232"/>
      <c r="BJ28" s="200"/>
      <c r="BK28" s="232"/>
      <c r="BL28" s="232"/>
      <c r="BM28" s="232"/>
      <c r="BN28" s="232"/>
      <c r="BO28" s="232"/>
      <c r="BP28" s="93"/>
      <c r="BQ28" s="93"/>
      <c r="BR28" s="93"/>
      <c r="BS28" s="93"/>
      <c r="BT28" s="93"/>
      <c r="BU28" s="93"/>
      <c r="BV28" s="93"/>
      <c r="BW28" s="93"/>
      <c r="BX28" s="93"/>
      <c r="BY28" s="93"/>
      <c r="BZ28" s="93"/>
      <c r="CA28" s="93"/>
      <c r="CB28" s="93"/>
      <c r="CC28" s="93"/>
      <c r="CD28" s="93"/>
    </row>
    <row r="29" spans="1:82" ht="15" customHeight="1" x14ac:dyDescent="0.2">
      <c r="A29" s="237" t="s">
        <v>456</v>
      </c>
      <c r="B29" s="232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  <c r="AE29" s="232"/>
      <c r="AF29" s="232"/>
      <c r="AG29" s="232"/>
      <c r="AH29" s="232"/>
      <c r="AI29" s="232"/>
      <c r="AJ29" s="232"/>
      <c r="AK29" s="232"/>
      <c r="AL29" s="232"/>
      <c r="AM29" s="232"/>
      <c r="AN29" s="232"/>
      <c r="AO29" s="232"/>
      <c r="AP29" s="232"/>
      <c r="AQ29" s="232"/>
      <c r="AR29" s="232"/>
      <c r="AS29" s="232"/>
      <c r="AT29" s="232"/>
      <c r="AU29" s="232"/>
      <c r="AV29" s="232"/>
      <c r="AW29" s="232"/>
      <c r="AX29" s="232"/>
      <c r="AY29" s="232"/>
      <c r="AZ29" s="232"/>
      <c r="BA29" s="232"/>
      <c r="BB29" s="232"/>
      <c r="BC29" s="232"/>
      <c r="BD29" s="232"/>
      <c r="BE29" s="232"/>
      <c r="BF29" s="232"/>
      <c r="BG29" s="232"/>
      <c r="BH29" s="232"/>
      <c r="BI29" s="232"/>
      <c r="BJ29" s="200"/>
      <c r="BK29" s="232"/>
      <c r="BL29" s="232"/>
      <c r="BM29" s="232"/>
      <c r="BN29" s="232"/>
      <c r="BO29" s="232"/>
      <c r="BP29" s="93"/>
      <c r="BQ29" s="93"/>
      <c r="BR29" s="93"/>
      <c r="BS29" s="93"/>
      <c r="BT29" s="93"/>
      <c r="BU29" s="93"/>
      <c r="BV29" s="93">
        <f>E61</f>
        <v>11.6</v>
      </c>
      <c r="BW29" s="93">
        <f t="shared" ref="BW29:BX29" si="74">F61</f>
        <v>12.9</v>
      </c>
      <c r="BX29" s="93">
        <f t="shared" si="74"/>
        <v>12.6</v>
      </c>
      <c r="BY29" s="93"/>
      <c r="BZ29" s="93"/>
      <c r="CA29" s="93"/>
      <c r="CB29" s="93"/>
      <c r="CC29" s="93"/>
      <c r="CD29" s="93"/>
    </row>
    <row r="30" spans="1:82" ht="15" customHeight="1" x14ac:dyDescent="0.2">
      <c r="A30" s="237" t="s">
        <v>457</v>
      </c>
      <c r="B30" s="232"/>
      <c r="C30" s="232"/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  <c r="AE30" s="232"/>
      <c r="AF30" s="232"/>
      <c r="AG30" s="232"/>
      <c r="AH30" s="232"/>
      <c r="AI30" s="232"/>
      <c r="AJ30" s="232"/>
      <c r="AK30" s="232"/>
      <c r="AL30" s="232"/>
      <c r="AM30" s="232"/>
      <c r="AN30" s="232"/>
      <c r="AO30" s="232"/>
      <c r="AP30" s="232"/>
      <c r="AQ30" s="232"/>
      <c r="AR30" s="232"/>
      <c r="AS30" s="232"/>
      <c r="AT30" s="232"/>
      <c r="AU30" s="232"/>
      <c r="AV30" s="232"/>
      <c r="AW30" s="232"/>
      <c r="AX30" s="232"/>
      <c r="AY30" s="232"/>
      <c r="AZ30" s="232"/>
      <c r="BA30" s="232"/>
      <c r="BB30" s="232"/>
      <c r="BC30" s="232"/>
      <c r="BD30" s="232"/>
      <c r="BE30" s="232"/>
      <c r="BF30" s="232"/>
      <c r="BG30" s="232"/>
      <c r="BH30" s="232"/>
      <c r="BI30" s="232"/>
      <c r="BJ30" s="200"/>
      <c r="BK30" s="232"/>
      <c r="BL30" s="232"/>
      <c r="BM30" s="232"/>
      <c r="BN30" s="232"/>
      <c r="BO30" s="232"/>
      <c r="BP30" s="93"/>
      <c r="BQ30" s="93"/>
      <c r="BR30" s="93"/>
      <c r="BS30" s="93"/>
      <c r="BT30" s="93"/>
      <c r="BU30" s="93"/>
      <c r="BV30" s="93">
        <f>E62</f>
        <v>3.5</v>
      </c>
      <c r="BW30" s="93">
        <f t="shared" ref="BW30:BX30" si="75">F62</f>
        <v>3.7</v>
      </c>
      <c r="BX30" s="93">
        <f t="shared" si="75"/>
        <v>3.9</v>
      </c>
      <c r="BY30" s="93">
        <f>E63</f>
        <v>8.8000000000000007</v>
      </c>
      <c r="BZ30" s="93">
        <f t="shared" ref="BZ30:CA30" si="76">F63</f>
        <v>9.6999999999999993</v>
      </c>
      <c r="CA30" s="93">
        <f t="shared" si="76"/>
        <v>9.3000000000000007</v>
      </c>
      <c r="CB30" s="93"/>
      <c r="CC30" s="93"/>
      <c r="CD30" s="93"/>
    </row>
    <row r="31" spans="1:82" ht="15" customHeight="1" x14ac:dyDescent="0.2">
      <c r="A31" s="237" t="s">
        <v>458</v>
      </c>
      <c r="B31" s="232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  <c r="AF31" s="232"/>
      <c r="AG31" s="232"/>
      <c r="AH31" s="232"/>
      <c r="AI31" s="232"/>
      <c r="AJ31" s="232"/>
      <c r="AK31" s="232"/>
      <c r="AL31" s="232"/>
      <c r="AM31" s="232"/>
      <c r="AN31" s="232"/>
      <c r="AO31" s="232"/>
      <c r="AP31" s="232"/>
      <c r="AQ31" s="232"/>
      <c r="AR31" s="232"/>
      <c r="AS31" s="232"/>
      <c r="AT31" s="232"/>
      <c r="AU31" s="232"/>
      <c r="AV31" s="232"/>
      <c r="AW31" s="232"/>
      <c r="AX31" s="232"/>
      <c r="AY31" s="232"/>
      <c r="AZ31" s="232"/>
      <c r="BA31" s="232"/>
      <c r="BB31" s="232"/>
      <c r="BC31" s="232"/>
      <c r="BD31" s="232"/>
      <c r="BE31" s="232"/>
      <c r="BF31" s="232"/>
      <c r="BG31" s="232"/>
      <c r="BH31" s="232"/>
      <c r="BI31" s="232"/>
      <c r="BJ31" s="200"/>
      <c r="BK31" s="232"/>
      <c r="BL31" s="232"/>
      <c r="BM31" s="232"/>
      <c r="BN31" s="232"/>
      <c r="BO31" s="232"/>
      <c r="BP31" s="93"/>
      <c r="BQ31" s="93"/>
      <c r="BR31" s="93"/>
      <c r="BS31" s="93"/>
      <c r="BT31" s="93"/>
      <c r="BU31" s="93"/>
      <c r="BV31" s="93"/>
      <c r="BW31" s="93"/>
      <c r="BX31" s="93"/>
      <c r="BY31" s="93"/>
      <c r="BZ31" s="93"/>
      <c r="CA31" s="93"/>
      <c r="CB31" s="93"/>
      <c r="CC31" s="93"/>
      <c r="CD31" s="93"/>
    </row>
    <row r="32" spans="1:82" ht="15" customHeight="1" x14ac:dyDescent="0.2">
      <c r="A32" s="237" t="s">
        <v>459</v>
      </c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  <c r="AW32" s="232"/>
      <c r="AX32" s="232"/>
      <c r="AY32" s="232"/>
      <c r="AZ32" s="232"/>
      <c r="BA32" s="232"/>
      <c r="BB32" s="232"/>
      <c r="BC32" s="232"/>
      <c r="BD32" s="232"/>
      <c r="BE32" s="232"/>
      <c r="BF32" s="232"/>
      <c r="BG32" s="232"/>
      <c r="BH32" s="232"/>
      <c r="BI32" s="232"/>
      <c r="BJ32" s="200"/>
      <c r="BK32" s="232"/>
      <c r="BL32" s="232"/>
      <c r="BM32" s="232"/>
      <c r="BN32" s="232"/>
      <c r="BO32" s="232"/>
      <c r="BP32" s="93"/>
      <c r="BQ32" s="93"/>
      <c r="BR32" s="93"/>
      <c r="BS32" s="93"/>
      <c r="BT32" s="93"/>
      <c r="BU32" s="93"/>
      <c r="BV32" s="93"/>
      <c r="BW32" s="93"/>
      <c r="BX32" s="93"/>
      <c r="BY32" s="93"/>
      <c r="BZ32" s="93"/>
      <c r="CA32" s="93"/>
      <c r="CB32" s="93"/>
      <c r="CC32" s="93"/>
      <c r="CD32" s="93"/>
    </row>
    <row r="33" spans="1:90" ht="39" customHeight="1" x14ac:dyDescent="0.2">
      <c r="A33" s="236" t="s">
        <v>5</v>
      </c>
      <c r="B33" s="110">
        <f>SUM(B9:B32)</f>
        <v>20.2</v>
      </c>
      <c r="C33" s="110">
        <f t="shared" ref="C33:BN33" si="77">SUM(C9:C32)</f>
        <v>21.5</v>
      </c>
      <c r="D33" s="110">
        <f t="shared" si="77"/>
        <v>22.8</v>
      </c>
      <c r="E33" s="110">
        <f t="shared" si="77"/>
        <v>20.399999999999999</v>
      </c>
      <c r="F33" s="110">
        <f t="shared" si="77"/>
        <v>17.600000000000001</v>
      </c>
      <c r="G33" s="110">
        <f t="shared" si="77"/>
        <v>17.600000000000001</v>
      </c>
      <c r="H33" s="110">
        <f t="shared" si="77"/>
        <v>15.3</v>
      </c>
      <c r="I33" s="110">
        <f t="shared" si="77"/>
        <v>16</v>
      </c>
      <c r="J33" s="110">
        <f t="shared" si="77"/>
        <v>15.8</v>
      </c>
      <c r="K33" s="110">
        <f t="shared" si="77"/>
        <v>14.5</v>
      </c>
      <c r="L33" s="110">
        <f t="shared" si="77"/>
        <v>14.5</v>
      </c>
      <c r="M33" s="110">
        <f t="shared" si="77"/>
        <v>14.1</v>
      </c>
      <c r="N33" s="110">
        <f t="shared" si="77"/>
        <v>17</v>
      </c>
      <c r="O33" s="110">
        <f t="shared" si="77"/>
        <v>16.7</v>
      </c>
      <c r="P33" s="110">
        <f t="shared" si="77"/>
        <v>16.399999999999999</v>
      </c>
      <c r="Q33" s="110">
        <f t="shared" si="77"/>
        <v>12.8</v>
      </c>
      <c r="R33" s="110">
        <f t="shared" si="77"/>
        <v>10.9</v>
      </c>
      <c r="S33" s="110">
        <f t="shared" si="77"/>
        <v>12.3</v>
      </c>
      <c r="T33" s="110">
        <f t="shared" si="77"/>
        <v>14.2</v>
      </c>
      <c r="U33" s="110">
        <f t="shared" si="77"/>
        <v>14.4</v>
      </c>
      <c r="V33" s="110">
        <f t="shared" si="77"/>
        <v>14.7</v>
      </c>
      <c r="W33" s="110">
        <f t="shared" si="77"/>
        <v>15.8</v>
      </c>
      <c r="X33" s="110">
        <f t="shared" si="77"/>
        <v>16.899999999999999</v>
      </c>
      <c r="Y33" s="110">
        <f t="shared" si="77"/>
        <v>16.8</v>
      </c>
      <c r="Z33" s="110">
        <f t="shared" si="77"/>
        <v>12.7</v>
      </c>
      <c r="AA33" s="110">
        <f t="shared" si="77"/>
        <v>12.2</v>
      </c>
      <c r="AB33" s="110">
        <f t="shared" si="77"/>
        <v>12.3</v>
      </c>
      <c r="AC33" s="110">
        <f t="shared" si="77"/>
        <v>18.600000000000001</v>
      </c>
      <c r="AD33" s="110">
        <f t="shared" si="77"/>
        <v>18.5</v>
      </c>
      <c r="AE33" s="110">
        <f t="shared" si="77"/>
        <v>18.3</v>
      </c>
      <c r="AF33" s="110">
        <f t="shared" si="77"/>
        <v>15.3</v>
      </c>
      <c r="AG33" s="110">
        <f t="shared" si="77"/>
        <v>15.4</v>
      </c>
      <c r="AH33" s="110">
        <f t="shared" si="77"/>
        <v>15.4</v>
      </c>
      <c r="AI33" s="110">
        <f t="shared" si="77"/>
        <v>15.1</v>
      </c>
      <c r="AJ33" s="110">
        <f t="shared" si="77"/>
        <v>16.2</v>
      </c>
      <c r="AK33" s="110">
        <f t="shared" si="77"/>
        <v>14.9</v>
      </c>
      <c r="AL33" s="110">
        <f t="shared" si="77"/>
        <v>15.9</v>
      </c>
      <c r="AM33" s="110">
        <f t="shared" si="77"/>
        <v>21.8</v>
      </c>
      <c r="AN33" s="110">
        <f t="shared" si="77"/>
        <v>18.2</v>
      </c>
      <c r="AO33" s="110">
        <f t="shared" si="77"/>
        <v>9.9</v>
      </c>
      <c r="AP33" s="110">
        <f t="shared" si="77"/>
        <v>16.3</v>
      </c>
      <c r="AQ33" s="110">
        <f t="shared" si="77"/>
        <v>12.2</v>
      </c>
      <c r="AR33" s="110">
        <f t="shared" si="77"/>
        <v>18.600000000000001</v>
      </c>
      <c r="AS33" s="110">
        <f t="shared" si="77"/>
        <v>22</v>
      </c>
      <c r="AT33" s="110">
        <f t="shared" si="77"/>
        <v>16.3</v>
      </c>
      <c r="AU33" s="110">
        <f t="shared" si="77"/>
        <v>18.8</v>
      </c>
      <c r="AV33" s="110">
        <f t="shared" si="77"/>
        <v>17.899999999999999</v>
      </c>
      <c r="AW33" s="110">
        <f t="shared" si="77"/>
        <v>22.4</v>
      </c>
      <c r="AX33" s="110">
        <f t="shared" si="77"/>
        <v>16.5</v>
      </c>
      <c r="AY33" s="110">
        <f t="shared" si="77"/>
        <v>16.7</v>
      </c>
      <c r="AZ33" s="110">
        <f t="shared" si="77"/>
        <v>17.3</v>
      </c>
      <c r="BA33" s="110">
        <f t="shared" si="77"/>
        <v>19.100000000000001</v>
      </c>
      <c r="BB33" s="110">
        <f t="shared" si="77"/>
        <v>19.7</v>
      </c>
      <c r="BC33" s="110">
        <f t="shared" si="77"/>
        <v>16.100000000000001</v>
      </c>
      <c r="BD33" s="110">
        <f t="shared" si="77"/>
        <v>14.4</v>
      </c>
      <c r="BE33" s="110">
        <f t="shared" si="77"/>
        <v>16.100000000000001</v>
      </c>
      <c r="BF33" s="110">
        <f t="shared" si="77"/>
        <v>14.9</v>
      </c>
      <c r="BG33" s="110">
        <f t="shared" si="77"/>
        <v>9.5</v>
      </c>
      <c r="BH33" s="110">
        <f t="shared" si="77"/>
        <v>12.3</v>
      </c>
      <c r="BI33" s="110">
        <f t="shared" si="77"/>
        <v>10.8</v>
      </c>
      <c r="BJ33" s="110">
        <f t="shared" si="77"/>
        <v>15.1</v>
      </c>
      <c r="BK33" s="110">
        <f t="shared" si="77"/>
        <v>17</v>
      </c>
      <c r="BL33" s="110">
        <f t="shared" si="77"/>
        <v>16.399999999999999</v>
      </c>
      <c r="BM33" s="110">
        <f t="shared" si="77"/>
        <v>16.8</v>
      </c>
      <c r="BN33" s="110">
        <f t="shared" si="77"/>
        <v>17.899999999999999</v>
      </c>
      <c r="BO33" s="110">
        <f t="shared" ref="BO33:CD33" si="78">SUM(BO9:BO32)</f>
        <v>19</v>
      </c>
      <c r="BP33" s="110">
        <f t="shared" si="78"/>
        <v>11.8</v>
      </c>
      <c r="BQ33" s="110">
        <f t="shared" si="78"/>
        <v>17</v>
      </c>
      <c r="BR33" s="110">
        <f t="shared" si="78"/>
        <v>16.5</v>
      </c>
      <c r="BS33" s="110">
        <f t="shared" si="78"/>
        <v>12.2</v>
      </c>
      <c r="BT33" s="110">
        <f t="shared" si="78"/>
        <v>16.600000000000001</v>
      </c>
      <c r="BU33" s="110">
        <f t="shared" si="78"/>
        <v>15.4</v>
      </c>
      <c r="BV33" s="110">
        <f t="shared" si="78"/>
        <v>15.1</v>
      </c>
      <c r="BW33" s="110">
        <f t="shared" si="78"/>
        <v>16.600000000000001</v>
      </c>
      <c r="BX33" s="110">
        <f t="shared" si="78"/>
        <v>16.5</v>
      </c>
      <c r="BY33" s="110">
        <f t="shared" si="78"/>
        <v>8.8000000000000007</v>
      </c>
      <c r="BZ33" s="110">
        <f t="shared" si="78"/>
        <v>9.6999999999999993</v>
      </c>
      <c r="CA33" s="110">
        <f t="shared" si="78"/>
        <v>9.3000000000000007</v>
      </c>
      <c r="CB33" s="110">
        <f t="shared" si="78"/>
        <v>0</v>
      </c>
      <c r="CC33" s="110">
        <f t="shared" si="78"/>
        <v>0</v>
      </c>
      <c r="CD33" s="110">
        <f t="shared" si="78"/>
        <v>0</v>
      </c>
      <c r="CE33" s="199">
        <f>B33+E33+H33+K33+N33+Q33+T33+W33+Z33+AC33+AF33+AI33+AL33+AO33+AR33+AU33+AX33+BA33+BD33+BG33+BJ33+BM33+BP33+BS33+BV33+BY33+CB33</f>
        <v>394.4</v>
      </c>
      <c r="CF33" s="199">
        <f t="shared" ref="CF33:CG33" si="79">C33+F33+I33+L33+O33+R33+U33+X33+AA33+AD33+AG33+AJ33+AM33+AP33+AS33+AV33+AY33+BB33+BE33+BH33+BK33+BN33+BQ33+BT33+BW33+BZ33+CC33</f>
        <v>428.4</v>
      </c>
      <c r="CG33" s="199">
        <f t="shared" si="79"/>
        <v>412.7</v>
      </c>
    </row>
    <row r="34" spans="1:90" ht="39" customHeight="1" x14ac:dyDescent="0.2">
      <c r="A34" s="236" t="s">
        <v>168</v>
      </c>
      <c r="B34" s="232"/>
      <c r="C34" s="232"/>
      <c r="D34" s="232"/>
      <c r="E34" s="93"/>
      <c r="F34" s="93">
        <f t="shared" ref="F34:G34" si="80">C33+F33</f>
        <v>39.1</v>
      </c>
      <c r="G34" s="93">
        <f t="shared" si="80"/>
        <v>40.4</v>
      </c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  <c r="AF34" s="93"/>
      <c r="AG34" s="93">
        <f>I33+L33+AG33</f>
        <v>45.9</v>
      </c>
      <c r="AH34" s="93">
        <f>J33+M33+AH33</f>
        <v>45.3</v>
      </c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232"/>
      <c r="BB34" s="232"/>
      <c r="BC34" s="232"/>
      <c r="BD34" s="232"/>
      <c r="BE34" s="232"/>
      <c r="BF34" s="232"/>
      <c r="BG34" s="45"/>
      <c r="BH34" s="93"/>
      <c r="BI34" s="93"/>
      <c r="BJ34" s="93"/>
      <c r="BK34" s="93"/>
      <c r="BL34" s="93"/>
      <c r="BM34" s="232"/>
      <c r="BN34" s="232"/>
      <c r="BO34" s="232"/>
      <c r="BP34" s="232"/>
      <c r="BQ34" s="232"/>
      <c r="BR34" s="232"/>
      <c r="BS34" s="232"/>
      <c r="BT34" s="232"/>
      <c r="BU34" s="232"/>
      <c r="BV34" s="232"/>
      <c r="BW34" s="232"/>
      <c r="BX34" s="232"/>
      <c r="BY34" s="232"/>
      <c r="BZ34" s="232"/>
      <c r="CA34" s="232"/>
      <c r="CB34" s="93"/>
      <c r="CC34" s="93">
        <f>BN33+BQ33+CC33</f>
        <v>34.9</v>
      </c>
      <c r="CD34" s="93">
        <f t="shared" ref="CD34" si="81">BO33+BR33+CD33</f>
        <v>35.5</v>
      </c>
      <c r="CE34" s="192" t="s">
        <v>343</v>
      </c>
      <c r="CF34" s="183"/>
      <c r="CG34" s="183"/>
    </row>
    <row r="35" spans="1:90" ht="44.25" customHeight="1" x14ac:dyDescent="0.2">
      <c r="A35" s="236" t="s">
        <v>169</v>
      </c>
      <c r="B35" s="96">
        <f>B33/Свод!B12</f>
        <v>2.1999999999999999E-2</v>
      </c>
      <c r="C35" s="96">
        <f>C33/Свод!C12</f>
        <v>2.1999999999999999E-2</v>
      </c>
      <c r="D35" s="96">
        <f>D33/Свод!D12</f>
        <v>2.4E-2</v>
      </c>
      <c r="E35" s="96">
        <f>E33/Свод!B12</f>
        <v>2.3E-2</v>
      </c>
      <c r="F35" s="96">
        <f>F33/Свод!C12</f>
        <v>1.7999999999999999E-2</v>
      </c>
      <c r="G35" s="96">
        <f>G33/Свод!D12</f>
        <v>1.9E-2</v>
      </c>
      <c r="H35" s="96">
        <f>H33/Свод!B12</f>
        <v>1.7000000000000001E-2</v>
      </c>
      <c r="I35" s="96">
        <f>I33/Свод!C12</f>
        <v>1.6E-2</v>
      </c>
      <c r="J35" s="96">
        <f>J33/Свод!D12</f>
        <v>1.7000000000000001E-2</v>
      </c>
      <c r="K35" s="96">
        <f>K33/Свод!B12</f>
        <v>1.6E-2</v>
      </c>
      <c r="L35" s="96">
        <f>L33/Свод!C12</f>
        <v>1.4999999999999999E-2</v>
      </c>
      <c r="M35" s="96">
        <f>M33/Свод!D12</f>
        <v>1.4999999999999999E-2</v>
      </c>
      <c r="N35" s="96">
        <f>N33/Свод!B12</f>
        <v>1.9E-2</v>
      </c>
      <c r="O35" s="96">
        <f>O33/Свод!C12</f>
        <v>1.7000000000000001E-2</v>
      </c>
      <c r="P35" s="96">
        <f>P33/Свод!D12</f>
        <v>1.7000000000000001E-2</v>
      </c>
      <c r="Q35" s="96">
        <f>Q33/Свод!B12</f>
        <v>1.4E-2</v>
      </c>
      <c r="R35" s="96">
        <f>R33/Свод!C12</f>
        <v>1.0999999999999999E-2</v>
      </c>
      <c r="S35" s="96">
        <f>S33/Свод!D12</f>
        <v>1.2999999999999999E-2</v>
      </c>
      <c r="T35" s="96">
        <f>T33/Свод!B12</f>
        <v>1.6E-2</v>
      </c>
      <c r="U35" s="96">
        <f>U33/Свод!C12</f>
        <v>1.4999999999999999E-2</v>
      </c>
      <c r="V35" s="96">
        <f>V33/Свод!D12</f>
        <v>1.6E-2</v>
      </c>
      <c r="W35" s="96">
        <f>W33/Свод!B12</f>
        <v>1.7999999999999999E-2</v>
      </c>
      <c r="X35" s="96">
        <f>X33/Свод!C12</f>
        <v>1.7000000000000001E-2</v>
      </c>
      <c r="Y35" s="96">
        <f>Y33/Свод!D12</f>
        <v>1.7999999999999999E-2</v>
      </c>
      <c r="Z35" s="96">
        <f>Z33/Свод!B12</f>
        <v>1.4E-2</v>
      </c>
      <c r="AA35" s="96">
        <f>AA33/Свод!C12</f>
        <v>1.2999999999999999E-2</v>
      </c>
      <c r="AB35" s="96">
        <f>AB33/Свод!D12</f>
        <v>1.2999999999999999E-2</v>
      </c>
      <c r="AC35" s="96">
        <f>AC33/Свод!B12</f>
        <v>2.1000000000000001E-2</v>
      </c>
      <c r="AD35" s="96">
        <f>AD33/Свод!C12</f>
        <v>1.9E-2</v>
      </c>
      <c r="AE35" s="96">
        <f>AE33/Свод!D12</f>
        <v>1.9E-2</v>
      </c>
      <c r="AF35" s="96">
        <f>AF33/Свод!$B$12</f>
        <v>1.7000000000000001E-2</v>
      </c>
      <c r="AG35" s="96">
        <f>AG33/Свод!$C$12</f>
        <v>1.6E-2</v>
      </c>
      <c r="AH35" s="96">
        <f>AH33/Свод!$D$12</f>
        <v>1.6E-2</v>
      </c>
      <c r="AI35" s="96">
        <f>AI33/Свод!$B$12</f>
        <v>1.7000000000000001E-2</v>
      </c>
      <c r="AJ35" s="96">
        <f>AJ33/Свод!$C$12</f>
        <v>1.7000000000000001E-2</v>
      </c>
      <c r="AK35" s="96">
        <f>AK33/Свод!$D$12</f>
        <v>1.6E-2</v>
      </c>
      <c r="AL35" s="96">
        <f>AL33/Свод!$B$12</f>
        <v>1.7999999999999999E-2</v>
      </c>
      <c r="AM35" s="96">
        <f>AM33/Свод!$C$12</f>
        <v>2.1999999999999999E-2</v>
      </c>
      <c r="AN35" s="96">
        <f>AN33/Свод!$D$12</f>
        <v>1.9E-2</v>
      </c>
      <c r="AO35" s="96">
        <f>AO33/Свод!$B$12</f>
        <v>1.0999999999999999E-2</v>
      </c>
      <c r="AP35" s="96">
        <f>AP33/Свод!$C$12</f>
        <v>1.7000000000000001E-2</v>
      </c>
      <c r="AQ35" s="189">
        <f>AQ33/Свод!$D$12</f>
        <v>1.2999999999999999E-2</v>
      </c>
      <c r="AR35" s="96">
        <f>AR33/Свод!$B$12</f>
        <v>2.1000000000000001E-2</v>
      </c>
      <c r="AS35" s="189">
        <f>AS33/Свод!$B$12</f>
        <v>2.4500000000000001E-2</v>
      </c>
      <c r="AT35" s="96">
        <f>AT33/Свод!$B$12</f>
        <v>1.7999999999999999E-2</v>
      </c>
      <c r="AU35" s="96">
        <f>AU33/Свод!$B$12</f>
        <v>2.1000000000000001E-2</v>
      </c>
      <c r="AV35" s="96">
        <f>AV33/Свод!$B$12</f>
        <v>0.02</v>
      </c>
      <c r="AW35" s="189">
        <f>AW33/Свод!$B$12</f>
        <v>2.4899999999999999E-2</v>
      </c>
      <c r="AX35" s="96">
        <f>AX33/Свод!$B$12</f>
        <v>1.7999999999999999E-2</v>
      </c>
      <c r="AY35" s="96">
        <f>AY33/Свод!$B$12</f>
        <v>1.9E-2</v>
      </c>
      <c r="AZ35" s="96">
        <f>AZ33/Свод!$B$12</f>
        <v>1.9E-2</v>
      </c>
      <c r="BA35" s="96">
        <f>BA33/Свод!B12</f>
        <v>2.1000000000000001E-2</v>
      </c>
      <c r="BB35" s="96">
        <f>BB33/Свод!C12</f>
        <v>0.02</v>
      </c>
      <c r="BC35" s="96">
        <f>BC33/Свод!D12</f>
        <v>1.7000000000000001E-2</v>
      </c>
      <c r="BD35" s="96">
        <f>BD33/Свод!B12</f>
        <v>1.6E-2</v>
      </c>
      <c r="BE35" s="96">
        <f>BE33/Свод!C12</f>
        <v>1.7000000000000001E-2</v>
      </c>
      <c r="BF35" s="96">
        <f>BF33/Свод!D12</f>
        <v>1.6E-2</v>
      </c>
      <c r="BG35" s="96">
        <f>BG33/Свод!B12</f>
        <v>1.0999999999999999E-2</v>
      </c>
      <c r="BH35" s="96">
        <f>BH33/Свод!C12</f>
        <v>1.2999999999999999E-2</v>
      </c>
      <c r="BI35" s="96">
        <f>BI33/Свод!D12</f>
        <v>1.0999999999999999E-2</v>
      </c>
      <c r="BJ35" s="96">
        <f>BJ33/Свод!B12</f>
        <v>1.7000000000000001E-2</v>
      </c>
      <c r="BK35" s="96">
        <f>BK33/Свод!C12</f>
        <v>1.7000000000000001E-2</v>
      </c>
      <c r="BL35" s="96">
        <f>BL33/Свод!D12</f>
        <v>1.7000000000000001E-2</v>
      </c>
      <c r="BM35" s="96">
        <f>BM33/Свод!B12</f>
        <v>1.9E-2</v>
      </c>
      <c r="BN35" s="96">
        <f>BN33/Свод!C12</f>
        <v>1.7999999999999999E-2</v>
      </c>
      <c r="BO35" s="96">
        <f>BO33/Свод!D12</f>
        <v>0.02</v>
      </c>
      <c r="BP35" s="96">
        <f>BP33/Свод!B12</f>
        <v>1.2999999999999999E-2</v>
      </c>
      <c r="BQ35" s="96">
        <f>BQ33/Свод!C12</f>
        <v>1.7000000000000001E-2</v>
      </c>
      <c r="BR35" s="96">
        <f>BR33/Свод!D12</f>
        <v>1.7999999999999999E-2</v>
      </c>
      <c r="BS35" s="96">
        <f>BS33/Свод!B12</f>
        <v>1.4E-2</v>
      </c>
      <c r="BT35" s="96">
        <f>BT33/Свод!C12</f>
        <v>1.7000000000000001E-2</v>
      </c>
      <c r="BU35" s="96">
        <f>BU33/Свод!D12</f>
        <v>1.6E-2</v>
      </c>
      <c r="BV35" s="96">
        <f>BV33/Свод!B12</f>
        <v>1.7000000000000001E-2</v>
      </c>
      <c r="BW35" s="96">
        <f>BW33/Свод!C12</f>
        <v>1.7000000000000001E-2</v>
      </c>
      <c r="BX35" s="96">
        <f>BX33/Свод!D12</f>
        <v>1.7999999999999999E-2</v>
      </c>
      <c r="BY35" s="96">
        <f>BY33/Свод!B12</f>
        <v>0.01</v>
      </c>
      <c r="BZ35" s="96">
        <f>BZ33/Свод!C12</f>
        <v>0.01</v>
      </c>
      <c r="CA35" s="96">
        <f>CA33/Свод!D12</f>
        <v>0.01</v>
      </c>
      <c r="CB35" s="96">
        <f>CB33/Свод!B12</f>
        <v>0</v>
      </c>
      <c r="CC35" s="96">
        <f>CC33/Свод!C12</f>
        <v>0</v>
      </c>
      <c r="CD35" s="96">
        <f>CD33/Свод!D12</f>
        <v>0</v>
      </c>
      <c r="CE35" s="199">
        <f>'Сумма АЧР'!C27</f>
        <v>394.4</v>
      </c>
      <c r="CF35" s="199">
        <f>'Сумма АЧР'!D27</f>
        <v>428.4</v>
      </c>
      <c r="CG35" s="199">
        <f>'Сумма АЧР'!E27</f>
        <v>412.7</v>
      </c>
    </row>
    <row r="36" spans="1:90" hidden="1" x14ac:dyDescent="0.2">
      <c r="A36" s="187">
        <v>2.5000000000000001E-2</v>
      </c>
      <c r="B36" s="143">
        <f>B35-$A$36</f>
        <v>-3.0000000000000001E-3</v>
      </c>
      <c r="C36" s="143">
        <f t="shared" ref="C36:AL36" si="82">C35-$A$36</f>
        <v>-3.0000000000000001E-3</v>
      </c>
      <c r="D36" s="143">
        <f t="shared" si="82"/>
        <v>-1E-3</v>
      </c>
      <c r="E36" s="143">
        <f t="shared" si="82"/>
        <v>-2E-3</v>
      </c>
      <c r="F36" s="143">
        <f t="shared" si="82"/>
        <v>-7.0000000000000001E-3</v>
      </c>
      <c r="G36" s="143">
        <f t="shared" si="82"/>
        <v>-6.0000000000000001E-3</v>
      </c>
      <c r="H36" s="143">
        <f t="shared" si="82"/>
        <v>-8.0000000000000002E-3</v>
      </c>
      <c r="I36" s="143">
        <f t="shared" si="82"/>
        <v>-8.9999999999999993E-3</v>
      </c>
      <c r="J36" s="143">
        <f t="shared" si="82"/>
        <v>-8.0000000000000002E-3</v>
      </c>
      <c r="K36" s="143">
        <f t="shared" si="82"/>
        <v>-8.9999999999999993E-3</v>
      </c>
      <c r="L36" s="143">
        <f t="shared" si="82"/>
        <v>-0.01</v>
      </c>
      <c r="M36" s="143">
        <f t="shared" si="82"/>
        <v>-0.01</v>
      </c>
      <c r="N36" s="143">
        <f t="shared" si="82"/>
        <v>-6.0000000000000001E-3</v>
      </c>
      <c r="O36" s="143">
        <f t="shared" si="82"/>
        <v>-8.0000000000000002E-3</v>
      </c>
      <c r="P36" s="143">
        <f t="shared" si="82"/>
        <v>-8.0000000000000002E-3</v>
      </c>
      <c r="Q36" s="143">
        <f t="shared" si="82"/>
        <v>-1.0999999999999999E-2</v>
      </c>
      <c r="R36" s="143">
        <f t="shared" si="82"/>
        <v>-1.4E-2</v>
      </c>
      <c r="S36" s="143">
        <f t="shared" si="82"/>
        <v>-1.2E-2</v>
      </c>
      <c r="T36" s="143">
        <f t="shared" si="82"/>
        <v>-8.9999999999999993E-3</v>
      </c>
      <c r="U36" s="143">
        <f t="shared" si="82"/>
        <v>-0.01</v>
      </c>
      <c r="V36" s="143">
        <f t="shared" si="82"/>
        <v>-8.9999999999999993E-3</v>
      </c>
      <c r="W36" s="143">
        <f t="shared" si="82"/>
        <v>-7.0000000000000001E-3</v>
      </c>
      <c r="X36" s="143">
        <f t="shared" si="82"/>
        <v>-8.0000000000000002E-3</v>
      </c>
      <c r="Y36" s="143">
        <f t="shared" si="82"/>
        <v>-7.0000000000000001E-3</v>
      </c>
      <c r="Z36" s="143">
        <f t="shared" si="82"/>
        <v>-1.0999999999999999E-2</v>
      </c>
      <c r="AA36" s="143">
        <f t="shared" si="82"/>
        <v>-1.2E-2</v>
      </c>
      <c r="AB36" s="143">
        <f t="shared" si="82"/>
        <v>-1.2E-2</v>
      </c>
      <c r="AC36" s="143">
        <f t="shared" si="82"/>
        <v>-4.0000000000000001E-3</v>
      </c>
      <c r="AD36" s="143">
        <f t="shared" si="82"/>
        <v>-6.0000000000000001E-3</v>
      </c>
      <c r="AE36" s="143">
        <f t="shared" si="82"/>
        <v>-6.0000000000000001E-3</v>
      </c>
      <c r="AF36" s="143">
        <f t="shared" si="82"/>
        <v>-8.0000000000000002E-3</v>
      </c>
      <c r="AG36" s="143">
        <f t="shared" si="82"/>
        <v>-8.9999999999999993E-3</v>
      </c>
      <c r="AH36" s="143">
        <f t="shared" si="82"/>
        <v>-8.9999999999999993E-3</v>
      </c>
      <c r="AI36" s="143">
        <f t="shared" si="82"/>
        <v>-8.0000000000000002E-3</v>
      </c>
      <c r="AJ36" s="143">
        <f t="shared" si="82"/>
        <v>-8.0000000000000002E-3</v>
      </c>
      <c r="AK36" s="143">
        <f t="shared" si="82"/>
        <v>-8.9999999999999993E-3</v>
      </c>
      <c r="AL36" s="143">
        <f t="shared" si="82"/>
        <v>-7.0000000000000001E-3</v>
      </c>
      <c r="AM36" s="143">
        <f t="shared" ref="AM36" si="83">AM35-$A$36</f>
        <v>-3.0000000000000001E-3</v>
      </c>
      <c r="AN36" s="143">
        <f t="shared" ref="AN36" si="84">AN35-$A$36</f>
        <v>-6.0000000000000001E-3</v>
      </c>
      <c r="AO36" s="143">
        <f t="shared" ref="AO36" si="85">AO35-$A$36</f>
        <v>-1.4E-2</v>
      </c>
      <c r="AP36" s="143">
        <f t="shared" ref="AP36" si="86">AP35-$A$36</f>
        <v>-8.0000000000000002E-3</v>
      </c>
      <c r="AQ36" s="143">
        <f t="shared" ref="AQ36" si="87">AQ35-$A$36</f>
        <v>-1.2E-2</v>
      </c>
      <c r="AR36" s="143">
        <f t="shared" ref="AR36" si="88">AR35-$A$36</f>
        <v>-4.0000000000000001E-3</v>
      </c>
      <c r="AS36" s="143">
        <f t="shared" ref="AS36" si="89">AS35-$A$36</f>
        <v>-1E-3</v>
      </c>
      <c r="AT36" s="143">
        <f t="shared" ref="AT36:AZ36" si="90">AT35-$A$36</f>
        <v>-7.0000000000000001E-3</v>
      </c>
      <c r="AU36" s="143">
        <f t="shared" si="90"/>
        <v>-4.0000000000000001E-3</v>
      </c>
      <c r="AV36" s="143">
        <f t="shared" si="90"/>
        <v>-5.0000000000000001E-3</v>
      </c>
      <c r="AW36" s="143">
        <f t="shared" si="90"/>
        <v>0</v>
      </c>
      <c r="AX36" s="143">
        <f>AX35-$A$36</f>
        <v>-7.0000000000000001E-3</v>
      </c>
      <c r="AY36" s="143">
        <f t="shared" si="90"/>
        <v>-6.0000000000000001E-3</v>
      </c>
      <c r="AZ36" s="143">
        <f t="shared" si="90"/>
        <v>-6.0000000000000001E-3</v>
      </c>
      <c r="BA36" s="143">
        <f t="shared" ref="BA36" si="91">BA35-$A$36</f>
        <v>-4.0000000000000001E-3</v>
      </c>
      <c r="BB36" s="143">
        <f t="shared" ref="BB36" si="92">BB35-$A$36</f>
        <v>-5.0000000000000001E-3</v>
      </c>
      <c r="BC36" s="143">
        <f t="shared" ref="BC36" si="93">BC35-$A$36</f>
        <v>-8.0000000000000002E-3</v>
      </c>
      <c r="BD36" s="143">
        <f t="shared" ref="BD36" si="94">BD35-$A$36</f>
        <v>-8.9999999999999993E-3</v>
      </c>
      <c r="BE36" s="143">
        <f t="shared" ref="BE36" si="95">BE35-$A$36</f>
        <v>-8.0000000000000002E-3</v>
      </c>
      <c r="BF36" s="143">
        <f t="shared" ref="BF36" si="96">BF35-$A$36</f>
        <v>-8.9999999999999993E-3</v>
      </c>
      <c r="BG36" s="143">
        <f t="shared" ref="BG36" si="97">BG35-$A$36</f>
        <v>-1.4E-2</v>
      </c>
      <c r="BH36" s="143">
        <f t="shared" ref="BH36" si="98">BH35-$A$36</f>
        <v>-1.2E-2</v>
      </c>
      <c r="BI36" s="143">
        <f t="shared" ref="BI36" si="99">BI35-$A$36</f>
        <v>-1.4E-2</v>
      </c>
      <c r="BJ36" s="143">
        <f t="shared" ref="BJ36" si="100">BJ35-$A$36</f>
        <v>-8.0000000000000002E-3</v>
      </c>
      <c r="BK36" s="143">
        <f t="shared" ref="BK36" si="101">BK35-$A$36</f>
        <v>-8.0000000000000002E-3</v>
      </c>
      <c r="BL36" s="143">
        <f t="shared" ref="BL36" si="102">BL35-$A$36</f>
        <v>-8.0000000000000002E-3</v>
      </c>
      <c r="BM36" s="143">
        <f t="shared" ref="BM36" si="103">BM35-$A$36</f>
        <v>-6.0000000000000001E-3</v>
      </c>
      <c r="BN36" s="143">
        <f t="shared" ref="BN36" si="104">BN35-$A$36</f>
        <v>-7.0000000000000001E-3</v>
      </c>
      <c r="BO36" s="143">
        <f t="shared" ref="BO36" si="105">BO35-$A$36</f>
        <v>-5.0000000000000001E-3</v>
      </c>
      <c r="BP36" s="143">
        <f t="shared" ref="BP36" si="106">BP35-$A$36</f>
        <v>-1.2E-2</v>
      </c>
      <c r="BQ36" s="143">
        <f t="shared" ref="BQ36" si="107">BQ35-$A$36</f>
        <v>-8.0000000000000002E-3</v>
      </c>
      <c r="BR36" s="143">
        <f t="shared" ref="BR36" si="108">BR35-$A$36</f>
        <v>-7.0000000000000001E-3</v>
      </c>
      <c r="BS36" s="143">
        <f t="shared" ref="BS36" si="109">BS35-$A$36</f>
        <v>-1.0999999999999999E-2</v>
      </c>
      <c r="BT36" s="143">
        <f t="shared" ref="BT36" si="110">BT35-$A$36</f>
        <v>-8.0000000000000002E-3</v>
      </c>
      <c r="BU36" s="143">
        <f t="shared" ref="BU36" si="111">BU35-$A$36</f>
        <v>-8.9999999999999993E-3</v>
      </c>
      <c r="BV36" s="143">
        <f t="shared" ref="BV36" si="112">BV35-$A$36</f>
        <v>-8.0000000000000002E-3</v>
      </c>
      <c r="BW36" s="143">
        <f t="shared" ref="BW36" si="113">BW35-$A$36</f>
        <v>-8.0000000000000002E-3</v>
      </c>
      <c r="BX36" s="143">
        <f t="shared" ref="BX36" si="114">BX35-$A$36</f>
        <v>-7.0000000000000001E-3</v>
      </c>
      <c r="BY36" s="143">
        <f t="shared" ref="BY36" si="115">BY35-$A$36</f>
        <v>-1.4999999999999999E-2</v>
      </c>
      <c r="BZ36" s="143">
        <f t="shared" ref="BZ36" si="116">BZ35-$A$36</f>
        <v>-1.4999999999999999E-2</v>
      </c>
      <c r="CA36" s="143">
        <f t="shared" ref="CA36" si="117">CA35-$A$36</f>
        <v>-1.4999999999999999E-2</v>
      </c>
      <c r="CB36" s="143">
        <f t="shared" ref="CB36" si="118">CB35-$A$36</f>
        <v>-2.5000000000000001E-2</v>
      </c>
      <c r="CC36" s="143">
        <f t="shared" ref="CC36" si="119">CC35-$A$36</f>
        <v>-2.5000000000000001E-2</v>
      </c>
      <c r="CD36" s="143">
        <f t="shared" ref="CD36" si="120">CD35-$A$36</f>
        <v>-2.5000000000000001E-2</v>
      </c>
      <c r="CE36" s="104">
        <f>CE33-CE35</f>
        <v>0</v>
      </c>
      <c r="CF36" s="104">
        <f t="shared" ref="CF36" si="121">CF33-CF35</f>
        <v>0</v>
      </c>
      <c r="CG36" s="104">
        <f>CG33-CG35</f>
        <v>0</v>
      </c>
    </row>
    <row r="37" spans="1:90" hidden="1" x14ac:dyDescent="0.2">
      <c r="B37" s="300" t="s">
        <v>170</v>
      </c>
      <c r="C37" s="300"/>
      <c r="D37" s="300"/>
      <c r="E37" s="300"/>
      <c r="F37" s="300"/>
      <c r="G37" s="300"/>
      <c r="I37" s="300" t="s">
        <v>171</v>
      </c>
      <c r="J37" s="300"/>
      <c r="K37" s="300"/>
      <c r="L37" s="300"/>
      <c r="M37" s="300"/>
      <c r="N37" s="300"/>
      <c r="O37" s="90"/>
      <c r="P37" s="300" t="s">
        <v>172</v>
      </c>
      <c r="Q37" s="300"/>
      <c r="R37" s="300"/>
      <c r="S37" s="300"/>
      <c r="T37" s="300"/>
      <c r="U37" s="300"/>
      <c r="V37" s="90"/>
      <c r="W37" s="300" t="s">
        <v>133</v>
      </c>
      <c r="X37" s="300"/>
      <c r="Y37" s="300"/>
      <c r="Z37" s="300"/>
      <c r="AA37" s="300"/>
      <c r="AB37" s="300"/>
      <c r="AC37" s="90"/>
      <c r="AD37" s="280" t="s">
        <v>134</v>
      </c>
      <c r="AE37" s="281"/>
      <c r="AF37" s="281"/>
      <c r="AG37" s="281"/>
      <c r="AH37" s="281"/>
      <c r="AI37" s="297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D37" s="91"/>
      <c r="BE37" s="90"/>
      <c r="BF37" s="90"/>
      <c r="BG37" s="17"/>
      <c r="BM37" s="91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J37" s="90"/>
      <c r="CK37" s="90"/>
    </row>
    <row r="38" spans="1:90" hidden="1" x14ac:dyDescent="0.2">
      <c r="A38" s="17"/>
      <c r="B38" s="90">
        <f>'ВЭС, ВПМЭС'!U97</f>
        <v>49.2</v>
      </c>
      <c r="C38" s="141">
        <f>'ВЭС, ВПМЭС'!V97</f>
        <v>49.8</v>
      </c>
      <c r="D38" s="141">
        <f>'ВЭС, ВПМЭС'!W97</f>
        <v>100</v>
      </c>
      <c r="E38" s="87">
        <f>'ВЭС, ВПМЭС'!X97</f>
        <v>12.4</v>
      </c>
      <c r="F38" s="87">
        <f>'ВЭС, ВПМЭС'!Y97</f>
        <v>13.5</v>
      </c>
      <c r="G38" s="87">
        <f>'ВЭС, ВПМЭС'!Z97</f>
        <v>14.7</v>
      </c>
      <c r="I38" s="90">
        <f>'ЧЭС, ВПМЭС'!U85</f>
        <v>49.2</v>
      </c>
      <c r="J38" s="141">
        <f>'ЧЭС, ВПМЭС'!V85</f>
        <v>49.8</v>
      </c>
      <c r="K38" s="141">
        <f>'ЧЭС, ВПМЭС'!W85</f>
        <v>100</v>
      </c>
      <c r="L38" s="87">
        <f>'ЧЭС, ВПМЭС'!X85</f>
        <v>2.2000000000000002</v>
      </c>
      <c r="M38" s="87">
        <f>'ЧЭС, ВПМЭС'!Y85</f>
        <v>2.2000000000000002</v>
      </c>
      <c r="N38" s="87">
        <f>'ЧЭС, ВПМЭС'!Z85</f>
        <v>2.2999999999999998</v>
      </c>
      <c r="P38" s="235">
        <f>ВУЭС!U26</f>
        <v>48.6</v>
      </c>
      <c r="Q38" s="142">
        <f>ВУЭС!V26</f>
        <v>49.8</v>
      </c>
      <c r="R38" s="142">
        <f>ВУЭС!W26</f>
        <v>65</v>
      </c>
      <c r="S38" s="87">
        <f>ВУЭС!X26</f>
        <v>0.2</v>
      </c>
      <c r="T38" s="87">
        <f>ВУЭС!Y26</f>
        <v>0.4</v>
      </c>
      <c r="U38" s="87">
        <f>ВУЭС!Z26</f>
        <v>0.3</v>
      </c>
      <c r="W38" s="235">
        <f>ТЭС!U39</f>
        <v>49.2</v>
      </c>
      <c r="X38" s="142">
        <f>ТЭС!V39</f>
        <v>49.8</v>
      </c>
      <c r="Y38" s="142">
        <f>ТЭС!W39</f>
        <v>100</v>
      </c>
      <c r="Z38" s="87">
        <f>ТЭС!X39</f>
        <v>2.8</v>
      </c>
      <c r="AA38" s="87">
        <f>ТЭС!Y39</f>
        <v>2.8</v>
      </c>
      <c r="AB38" s="87">
        <f>ТЭС!Z39</f>
        <v>2.7</v>
      </c>
      <c r="AD38" s="235">
        <f>КЭС!U38</f>
        <v>49.2</v>
      </c>
      <c r="AE38" s="142">
        <f>КЭС!V38</f>
        <v>49.8</v>
      </c>
      <c r="AF38" s="142">
        <f>КЭС!W38</f>
        <v>100</v>
      </c>
      <c r="AG38" s="87">
        <f>КЭС!X38</f>
        <v>2.8</v>
      </c>
      <c r="AH38" s="87">
        <f>КЭС!Y38</f>
        <v>3</v>
      </c>
      <c r="AI38" s="87">
        <f>КЭС!Z38</f>
        <v>3.1</v>
      </c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D38" s="91"/>
      <c r="BG38" s="17"/>
      <c r="BM38" s="91"/>
    </row>
    <row r="39" spans="1:90" hidden="1" x14ac:dyDescent="0.2">
      <c r="B39" s="90">
        <f>'ВЭС, ВПМЭС'!U98</f>
        <v>49.2</v>
      </c>
      <c r="C39" s="141">
        <f>'ВЭС, ВПМЭС'!V98</f>
        <v>49.8</v>
      </c>
      <c r="D39" s="141">
        <f>'ВЭС, ВПМЭС'!W98</f>
        <v>95</v>
      </c>
      <c r="E39" s="87">
        <f>'ВЭС, ВПМЭС'!X98</f>
        <v>7.8</v>
      </c>
      <c r="F39" s="87">
        <f>'ВЭС, ВПМЭС'!Y98</f>
        <v>5.8</v>
      </c>
      <c r="G39" s="87">
        <f>'ВЭС, ВПМЭС'!Z98</f>
        <v>5.8</v>
      </c>
      <c r="I39" s="90">
        <f>'ЧЭС, ВПМЭС'!U86</f>
        <v>49.2</v>
      </c>
      <c r="J39" s="141">
        <f>'ЧЭС, ВПМЭС'!V86</f>
        <v>49.8</v>
      </c>
      <c r="K39" s="141">
        <f>'ЧЭС, ВПМЭС'!W86</f>
        <v>95</v>
      </c>
      <c r="L39" s="87">
        <f>'ЧЭС, ВПМЭС'!X86</f>
        <v>4.7</v>
      </c>
      <c r="M39" s="87">
        <f>'ЧЭС, ВПМЭС'!Y86</f>
        <v>3.8</v>
      </c>
      <c r="N39" s="87">
        <f>'ЧЭС, ВПМЭС'!Z86</f>
        <v>3.7</v>
      </c>
      <c r="P39" s="235">
        <f>ВУЭС!U27</f>
        <v>48.6</v>
      </c>
      <c r="Q39" s="142">
        <f>ВУЭС!V27</f>
        <v>49.8</v>
      </c>
      <c r="R39" s="142">
        <f>ВУЭС!W27</f>
        <v>70</v>
      </c>
      <c r="S39" s="87">
        <f>ВУЭС!X27</f>
        <v>0.2</v>
      </c>
      <c r="T39" s="87">
        <f>ВУЭС!Y27</f>
        <v>0.6</v>
      </c>
      <c r="U39" s="87">
        <f>ВУЭС!Z27</f>
        <v>0.4</v>
      </c>
      <c r="W39" s="235">
        <f>ТЭС!U40</f>
        <v>49.2</v>
      </c>
      <c r="X39" s="142">
        <f>ТЭС!V40</f>
        <v>49.8</v>
      </c>
      <c r="Y39" s="142">
        <f>ТЭС!W40</f>
        <v>95</v>
      </c>
      <c r="Z39" s="87">
        <f>ТЭС!X40</f>
        <v>3.5</v>
      </c>
      <c r="AA39" s="87">
        <f>ТЭС!Y40</f>
        <v>3.4</v>
      </c>
      <c r="AB39" s="87">
        <f>ТЭС!Z40</f>
        <v>3.5</v>
      </c>
      <c r="AD39" s="235">
        <f>КЭС!U39</f>
        <v>49.1</v>
      </c>
      <c r="AE39" s="142">
        <f>КЭС!V39</f>
        <v>49.8</v>
      </c>
      <c r="AF39" s="142">
        <f>КЭС!W39</f>
        <v>95</v>
      </c>
      <c r="AG39" s="87">
        <f>КЭС!X39</f>
        <v>2</v>
      </c>
      <c r="AH39" s="87">
        <f>КЭС!Y39</f>
        <v>2</v>
      </c>
      <c r="AI39" s="87">
        <f>КЭС!Z39</f>
        <v>2</v>
      </c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D39" s="91"/>
      <c r="BG39" s="17"/>
      <c r="BM39" s="91"/>
    </row>
    <row r="40" spans="1:90" hidden="1" x14ac:dyDescent="0.2">
      <c r="B40" s="90">
        <f>'ВЭС, ВПМЭС'!U99</f>
        <v>49.1</v>
      </c>
      <c r="C40" s="141">
        <f>'ВЭС, ВПМЭС'!V99</f>
        <v>49.8</v>
      </c>
      <c r="D40" s="141">
        <f>'ВЭС, ВПМЭС'!W99</f>
        <v>95</v>
      </c>
      <c r="E40" s="87">
        <f>'ВЭС, ВПМЭС'!X99</f>
        <v>2.4</v>
      </c>
      <c r="F40" s="87">
        <f>'ВЭС, ВПМЭС'!Y99</f>
        <v>2.6</v>
      </c>
      <c r="G40" s="87">
        <f>'ВЭС, ВПМЭС'!Z99</f>
        <v>2.6</v>
      </c>
      <c r="I40" s="90">
        <f>'ЧЭС, ВПМЭС'!U87</f>
        <v>49.1</v>
      </c>
      <c r="J40" s="141">
        <f>'ЧЭС, ВПМЭС'!V87</f>
        <v>49.8</v>
      </c>
      <c r="K40" s="141">
        <f>'ЧЭС, ВПМЭС'!W87</f>
        <v>90</v>
      </c>
      <c r="L40" s="87">
        <f>'ЧЭС, ВПМЭС'!X87</f>
        <v>6.9</v>
      </c>
      <c r="M40" s="87">
        <f>'ЧЭС, ВПМЭС'!Y87</f>
        <v>7.1</v>
      </c>
      <c r="N40" s="87">
        <f>'ЧЭС, ВПМЭС'!Z87</f>
        <v>7</v>
      </c>
      <c r="P40" s="235">
        <f>ВУЭС!U28</f>
        <v>47.9</v>
      </c>
      <c r="Q40" s="142">
        <f>ВУЭС!V28</f>
        <v>49.8</v>
      </c>
      <c r="R40" s="142">
        <f>ВУЭС!W28</f>
        <v>10</v>
      </c>
      <c r="S40" s="87">
        <f>ВУЭС!X28</f>
        <v>7.5</v>
      </c>
      <c r="T40" s="87">
        <f>ВУЭС!Y28</f>
        <v>8.6</v>
      </c>
      <c r="U40" s="87">
        <f>ВУЭС!Z28</f>
        <v>8.1999999999999993</v>
      </c>
      <c r="W40" s="235">
        <f>ТЭС!U41</f>
        <v>48.8</v>
      </c>
      <c r="X40" s="142">
        <f>ТЭС!V41</f>
        <v>49.8</v>
      </c>
      <c r="Y40" s="142">
        <f>ТЭС!W41</f>
        <v>85</v>
      </c>
      <c r="Z40" s="87">
        <f>ТЭС!X41</f>
        <v>1.8</v>
      </c>
      <c r="AA40" s="87">
        <f>ТЭС!Y41</f>
        <v>1.5</v>
      </c>
      <c r="AB40" s="87">
        <f>ТЭС!Z41</f>
        <v>1.7</v>
      </c>
      <c r="AD40" s="235">
        <f>КЭС!U40</f>
        <v>49.1</v>
      </c>
      <c r="AE40" s="142">
        <f>КЭС!V40</f>
        <v>49.8</v>
      </c>
      <c r="AF40" s="142">
        <f>КЭС!W40</f>
        <v>90</v>
      </c>
      <c r="AG40" s="87">
        <f>КЭС!X40</f>
        <v>6</v>
      </c>
      <c r="AH40" s="87">
        <f>КЭС!Y40</f>
        <v>6.2</v>
      </c>
      <c r="AI40" s="87">
        <f>КЭС!Z40</f>
        <v>6.3</v>
      </c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D40" s="91"/>
      <c r="BG40" s="17"/>
      <c r="BM40" s="90"/>
      <c r="CE40" s="90"/>
      <c r="CF40" s="91"/>
      <c r="CH40" s="90"/>
      <c r="CI40" s="91"/>
      <c r="CL40" s="91"/>
    </row>
    <row r="41" spans="1:90" hidden="1" x14ac:dyDescent="0.2">
      <c r="B41" s="90">
        <f>'ВЭС, ВПМЭС'!U100</f>
        <v>49.1</v>
      </c>
      <c r="C41" s="141">
        <f>'ВЭС, ВПМЭС'!V100</f>
        <v>49.8</v>
      </c>
      <c r="D41" s="141">
        <f>'ВЭС, ВПМЭС'!W100</f>
        <v>90</v>
      </c>
      <c r="E41" s="87">
        <f>'ВЭС, ВПМЭС'!X100</f>
        <v>2.4</v>
      </c>
      <c r="F41" s="87">
        <f>'ВЭС, ВПМЭС'!Y100</f>
        <v>2.7</v>
      </c>
      <c r="G41" s="87">
        <f>'ВЭС, ВПМЭС'!Z100</f>
        <v>2.5</v>
      </c>
      <c r="I41" s="90">
        <f>'ЧЭС, ВПМЭС'!U88</f>
        <v>48.7</v>
      </c>
      <c r="J41" s="141">
        <f>'ЧЭС, ВПМЭС'!V88</f>
        <v>49.8</v>
      </c>
      <c r="K41" s="141">
        <f>'ЧЭС, ВПМЭС'!W88</f>
        <v>80</v>
      </c>
      <c r="L41" s="87">
        <f>'ЧЭС, ВПМЭС'!X88</f>
        <v>2.2000000000000002</v>
      </c>
      <c r="M41" s="87">
        <f>'ЧЭС, ВПМЭС'!Y88</f>
        <v>1.7</v>
      </c>
      <c r="N41" s="87">
        <f>'ЧЭС, ВПМЭС'!Z88</f>
        <v>1.9</v>
      </c>
      <c r="P41" s="235"/>
      <c r="Q41" s="142"/>
      <c r="R41" s="142"/>
      <c r="S41" s="123">
        <f>SUM(S38:S40)</f>
        <v>7.9</v>
      </c>
      <c r="T41" s="123">
        <f t="shared" ref="T41:U41" si="122">SUM(T38:T40)</f>
        <v>9.6</v>
      </c>
      <c r="U41" s="123">
        <f t="shared" si="122"/>
        <v>8.9</v>
      </c>
      <c r="W41" s="235">
        <f>ТЭС!U42</f>
        <v>48.8</v>
      </c>
      <c r="X41" s="142">
        <f>ТЭС!V42</f>
        <v>49.8</v>
      </c>
      <c r="Y41" s="142">
        <f>ТЭС!W42</f>
        <v>80</v>
      </c>
      <c r="Z41" s="87">
        <f>ТЭС!X42</f>
        <v>12.2</v>
      </c>
      <c r="AA41" s="87">
        <f>ТЭС!Y42</f>
        <v>12.8</v>
      </c>
      <c r="AB41" s="87">
        <f>ТЭС!Z42</f>
        <v>12.5</v>
      </c>
      <c r="AD41" s="235">
        <f>КЭС!U41</f>
        <v>49.1</v>
      </c>
      <c r="AE41" s="142">
        <f>КЭС!V41</f>
        <v>49.8</v>
      </c>
      <c r="AF41" s="142">
        <f>КЭС!W41</f>
        <v>85</v>
      </c>
      <c r="AG41" s="87">
        <f>КЭС!X41</f>
        <v>10.3</v>
      </c>
      <c r="AH41" s="87">
        <f>КЭС!Y41</f>
        <v>10.199999999999999</v>
      </c>
      <c r="AI41" s="87">
        <f>КЭС!Z41</f>
        <v>9.5</v>
      </c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D41" s="90"/>
      <c r="BG41" s="17"/>
      <c r="BM41" s="90"/>
    </row>
    <row r="42" spans="1:90" hidden="1" x14ac:dyDescent="0.2">
      <c r="B42" s="90">
        <f>'ВЭС, ВПМЭС'!U101</f>
        <v>49.1</v>
      </c>
      <c r="C42" s="141">
        <f>'ВЭС, ВПМЭС'!V101</f>
        <v>49.8</v>
      </c>
      <c r="D42" s="141">
        <f>'ВЭС, ВПМЭС'!W101</f>
        <v>85</v>
      </c>
      <c r="E42" s="87">
        <f>'ВЭС, ВПМЭС'!X101</f>
        <v>1.2</v>
      </c>
      <c r="F42" s="87">
        <f>'ВЭС, ВПМЭС'!Y101</f>
        <v>1.3</v>
      </c>
      <c r="G42" s="87">
        <f>'ВЭС, ВПМЭС'!Z101</f>
        <v>1.4</v>
      </c>
      <c r="I42" s="90">
        <f>'ЧЭС, ВПМЭС'!U89</f>
        <v>48.7</v>
      </c>
      <c r="J42" s="141">
        <f>'ЧЭС, ВПМЭС'!V89</f>
        <v>49.8</v>
      </c>
      <c r="K42" s="141">
        <f>'ЧЭС, ВПМЭС'!W89</f>
        <v>75</v>
      </c>
      <c r="L42" s="87">
        <f>'ЧЭС, ВПМЭС'!X89</f>
        <v>1.3</v>
      </c>
      <c r="M42" s="87">
        <f>'ЧЭС, ВПМЭС'!Y89</f>
        <v>0.8</v>
      </c>
      <c r="N42" s="87">
        <f>'ЧЭС, ВПМЭС'!Z89</f>
        <v>0.8</v>
      </c>
      <c r="P42" s="235"/>
      <c r="Q42" s="142"/>
      <c r="R42" s="142"/>
      <c r="S42" s="123">
        <f>ВУЭС!X29</f>
        <v>7.9</v>
      </c>
      <c r="T42" s="123">
        <f>ВУЭС!Y29</f>
        <v>9.6</v>
      </c>
      <c r="U42" s="123">
        <f>ВУЭС!Z29</f>
        <v>8.9</v>
      </c>
      <c r="W42" s="235">
        <f>ТЭС!U43</f>
        <v>48.6</v>
      </c>
      <c r="X42" s="142">
        <f>ТЭС!V43</f>
        <v>49.8</v>
      </c>
      <c r="Y42" s="142">
        <f>ТЭС!W43</f>
        <v>65</v>
      </c>
      <c r="Z42" s="87">
        <f>ТЭС!X43</f>
        <v>4.9000000000000004</v>
      </c>
      <c r="AA42" s="87">
        <f>ТЭС!Y43</f>
        <v>4.9000000000000004</v>
      </c>
      <c r="AB42" s="87">
        <f>ТЭС!Z43</f>
        <v>4.9000000000000004</v>
      </c>
      <c r="AD42" s="235">
        <f>КЭС!U42</f>
        <v>48.7</v>
      </c>
      <c r="AE42" s="142">
        <f>КЭС!V42</f>
        <v>49.8</v>
      </c>
      <c r="AF42" s="142">
        <f>КЭС!W42</f>
        <v>70</v>
      </c>
      <c r="AG42" s="87">
        <f>КЭС!X42</f>
        <v>4.2</v>
      </c>
      <c r="AH42" s="87">
        <f>КЭС!Y42</f>
        <v>3.9</v>
      </c>
      <c r="AI42" s="87">
        <f>КЭС!Z42</f>
        <v>4.3</v>
      </c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</row>
    <row r="43" spans="1:90" hidden="1" x14ac:dyDescent="0.2">
      <c r="B43" s="90">
        <f>'ВЭС, ВПМЭС'!U102</f>
        <v>48.8</v>
      </c>
      <c r="C43" s="141">
        <f>'ВЭС, ВПМЭС'!V102</f>
        <v>49.8</v>
      </c>
      <c r="D43" s="141">
        <f>'ВЭС, ВПМЭС'!W102</f>
        <v>85</v>
      </c>
      <c r="E43" s="87">
        <f>'ВЭС, ВПМЭС'!X102</f>
        <v>1.2</v>
      </c>
      <c r="F43" s="87">
        <f>'ВЭС, ВПМЭС'!Y102</f>
        <v>1.5</v>
      </c>
      <c r="G43" s="87">
        <f>'ВЭС, ВПМЭС'!Z102</f>
        <v>1.5</v>
      </c>
      <c r="I43" s="90">
        <f>'ЧЭС, ВПМЭС'!U90</f>
        <v>48.7</v>
      </c>
      <c r="J43" s="141">
        <f>'ЧЭС, ВПМЭС'!V90</f>
        <v>49.8</v>
      </c>
      <c r="K43" s="141">
        <f>'ЧЭС, ВПМЭС'!W90</f>
        <v>60</v>
      </c>
      <c r="L43" s="87">
        <f>'ЧЭС, ВПМЭС'!X90</f>
        <v>0</v>
      </c>
      <c r="M43" s="87">
        <f>'ЧЭС, ВПМЭС'!Y90</f>
        <v>0</v>
      </c>
      <c r="N43" s="87">
        <f>'ЧЭС, ВПМЭС'!Z90</f>
        <v>0</v>
      </c>
      <c r="P43" s="90"/>
      <c r="Q43" s="90"/>
      <c r="R43" s="90"/>
      <c r="S43" s="104">
        <f>S41-S42</f>
        <v>0</v>
      </c>
      <c r="T43" s="104">
        <f t="shared" ref="T43:U43" si="123">T41-T42</f>
        <v>0</v>
      </c>
      <c r="U43" s="104">
        <f t="shared" si="123"/>
        <v>0</v>
      </c>
      <c r="W43" s="235">
        <f>ТЭС!U44</f>
        <v>48.5</v>
      </c>
      <c r="X43" s="142">
        <f>ТЭС!V44</f>
        <v>49.8</v>
      </c>
      <c r="Y43" s="142">
        <f>ТЭС!W44</f>
        <v>60</v>
      </c>
      <c r="Z43" s="87">
        <f>ТЭС!X44</f>
        <v>3.9</v>
      </c>
      <c r="AA43" s="87">
        <f>ТЭС!Y44</f>
        <v>3.7</v>
      </c>
      <c r="AB43" s="87">
        <f>ТЭС!Z44</f>
        <v>3.8</v>
      </c>
      <c r="AD43" s="235">
        <f>КЭС!U43</f>
        <v>48.5</v>
      </c>
      <c r="AE43" s="142">
        <f>КЭС!V43</f>
        <v>49.8</v>
      </c>
      <c r="AF43" s="142">
        <f>КЭС!W43</f>
        <v>55</v>
      </c>
      <c r="AG43" s="87">
        <f>КЭС!X43</f>
        <v>4.5</v>
      </c>
      <c r="AH43" s="87">
        <f>КЭС!Y43</f>
        <v>4.5</v>
      </c>
      <c r="AI43" s="87">
        <f>КЭС!Z43</f>
        <v>4.5</v>
      </c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</row>
    <row r="44" spans="1:90" hidden="1" x14ac:dyDescent="0.2">
      <c r="B44" s="90">
        <f>'ВЭС, ВПМЭС'!U103</f>
        <v>48.7</v>
      </c>
      <c r="C44" s="141">
        <f>'ВЭС, ВПМЭС'!V103</f>
        <v>49.8</v>
      </c>
      <c r="D44" s="141">
        <f>'ВЭС, ВПМЭС'!W103</f>
        <v>80</v>
      </c>
      <c r="E44" s="87">
        <f>'ВЭС, ВПМЭС'!X103</f>
        <v>2.6</v>
      </c>
      <c r="F44" s="87">
        <f>'ВЭС, ВПМЭС'!Y103</f>
        <v>2.2000000000000002</v>
      </c>
      <c r="G44" s="87">
        <f>'ВЭС, ВПМЭС'!Z103</f>
        <v>2</v>
      </c>
      <c r="I44" s="90">
        <f>'ЧЭС, ВПМЭС'!U91</f>
        <v>48.6</v>
      </c>
      <c r="J44" s="141">
        <f>'ЧЭС, ВПМЭС'!V91</f>
        <v>49.8</v>
      </c>
      <c r="K44" s="141">
        <f>'ЧЭС, ВПМЭС'!W91</f>
        <v>70</v>
      </c>
      <c r="L44" s="87">
        <f>'ЧЭС, ВПМЭС'!X91</f>
        <v>2</v>
      </c>
      <c r="M44" s="87">
        <f>'ЧЭС, ВПМЭС'!Y91</f>
        <v>2</v>
      </c>
      <c r="N44" s="87">
        <f>'ЧЭС, ВПМЭС'!Z91</f>
        <v>2.1</v>
      </c>
      <c r="P44" s="90"/>
      <c r="Q44" s="90"/>
      <c r="W44" s="235">
        <f>ТЭС!U45</f>
        <v>48.2</v>
      </c>
      <c r="X44" s="142">
        <f>ТЭС!V45</f>
        <v>49.8</v>
      </c>
      <c r="Y44" s="142">
        <f>ТЭС!W45</f>
        <v>35</v>
      </c>
      <c r="Z44" s="87">
        <f>ТЭС!X45</f>
        <v>0.9</v>
      </c>
      <c r="AA44" s="87">
        <f>ТЭС!Y45</f>
        <v>1</v>
      </c>
      <c r="AB44" s="87">
        <f>ТЭС!Z45</f>
        <v>0.6</v>
      </c>
      <c r="AD44" s="235"/>
      <c r="AE44" s="142"/>
      <c r="AF44" s="142"/>
      <c r="AG44" s="123">
        <f>КЭС!X44</f>
        <v>29.8</v>
      </c>
      <c r="AH44" s="123">
        <f>КЭС!Y44</f>
        <v>29.8</v>
      </c>
      <c r="AI44" s="123">
        <f>КЭС!Z44</f>
        <v>29.7</v>
      </c>
      <c r="AJ44" s="234"/>
      <c r="AK44" s="234"/>
      <c r="AL44" s="234"/>
      <c r="AM44" s="234"/>
      <c r="AN44" s="234"/>
      <c r="AO44" s="234"/>
      <c r="AP44" s="234"/>
      <c r="AQ44" s="234"/>
      <c r="AR44" s="234"/>
      <c r="AS44" s="234"/>
      <c r="AT44" s="234"/>
      <c r="AU44" s="234"/>
      <c r="AV44" s="234"/>
      <c r="AW44" s="234"/>
      <c r="AX44" s="234"/>
      <c r="AY44" s="234"/>
      <c r="AZ44" s="234"/>
      <c r="BA44" s="234"/>
    </row>
    <row r="45" spans="1:90" hidden="1" x14ac:dyDescent="0.2">
      <c r="B45" s="90">
        <f>'ВЭС, ВПМЭС'!U104</f>
        <v>48.7</v>
      </c>
      <c r="C45" s="141">
        <f>'ВЭС, ВПМЭС'!V104</f>
        <v>49.8</v>
      </c>
      <c r="D45" s="141">
        <f>'ВЭС, ВПМЭС'!W104</f>
        <v>75</v>
      </c>
      <c r="E45" s="87">
        <f>'ВЭС, ВПМЭС'!X104</f>
        <v>11.5</v>
      </c>
      <c r="F45" s="87">
        <f>'ВЭС, ВПМЭС'!Y104</f>
        <v>10.1</v>
      </c>
      <c r="G45" s="87">
        <f>'ВЭС, ВПМЭС'!Z104</f>
        <v>11.5</v>
      </c>
      <c r="I45" s="90">
        <f>'ЧЭС, ВПМЭС'!U92</f>
        <v>48.6</v>
      </c>
      <c r="J45" s="141">
        <f>'ЧЭС, ВПМЭС'!V92</f>
        <v>49.7</v>
      </c>
      <c r="K45" s="141">
        <f>'ЧЭС, ВПМЭС'!W92</f>
        <v>65</v>
      </c>
      <c r="L45" s="87">
        <f>'ЧЭС, ВПМЭС'!X92</f>
        <v>10.7</v>
      </c>
      <c r="M45" s="87">
        <f>'ЧЭС, ВПМЭС'!Y92</f>
        <v>11.6</v>
      </c>
      <c r="N45" s="87">
        <f>'ЧЭС, ВПМЭС'!Z92</f>
        <v>11.6</v>
      </c>
      <c r="P45" s="90"/>
      <c r="Q45" s="90"/>
      <c r="W45" s="235">
        <f>ТЭС!U46</f>
        <v>47.4</v>
      </c>
      <c r="X45" s="142">
        <f>ТЭС!V46</f>
        <v>49.7</v>
      </c>
      <c r="Y45" s="142">
        <f>ТЭС!W46</f>
        <v>30</v>
      </c>
      <c r="Z45" s="87">
        <f>ТЭС!X46</f>
        <v>6.5</v>
      </c>
      <c r="AA45" s="87">
        <f>ТЭС!Y46</f>
        <v>7.3</v>
      </c>
      <c r="AB45" s="87">
        <f>ТЭС!Z46</f>
        <v>7</v>
      </c>
      <c r="AD45" s="235"/>
      <c r="AE45" s="142"/>
      <c r="AF45" s="142"/>
      <c r="AG45" s="123">
        <f>SUM(AG38:AG43)</f>
        <v>29.8</v>
      </c>
      <c r="AH45" s="123">
        <f t="shared" ref="AH45:AI45" si="124">SUM(AH38:AH43)</f>
        <v>29.8</v>
      </c>
      <c r="AI45" s="123">
        <f t="shared" si="124"/>
        <v>29.7</v>
      </c>
    </row>
    <row r="46" spans="1:90" hidden="1" x14ac:dyDescent="0.2">
      <c r="B46" s="90">
        <f>'ВЭС, ВПМЭС'!U105</f>
        <v>48.6</v>
      </c>
      <c r="C46" s="141">
        <f>'ВЭС, ВПМЭС'!V105</f>
        <v>49.8</v>
      </c>
      <c r="D46" s="141">
        <f>'ВЭС, ВПМЭС'!W105</f>
        <v>70</v>
      </c>
      <c r="E46" s="87">
        <f>'ВЭС, ВПМЭС'!X105</f>
        <v>7.8</v>
      </c>
      <c r="F46" s="87">
        <f>'ВЭС, ВПМЭС'!Y105</f>
        <v>7.9</v>
      </c>
      <c r="G46" s="87">
        <f>'ВЭС, ВПМЭС'!Z105</f>
        <v>7.9</v>
      </c>
      <c r="I46" s="90">
        <f>'ЧЭС, ВПМЭС'!U93</f>
        <v>48.5</v>
      </c>
      <c r="J46" s="141">
        <f>'ЧЭС, ВПМЭС'!V93</f>
        <v>49.8</v>
      </c>
      <c r="K46" s="141">
        <f>'ЧЭС, ВПМЭС'!W93</f>
        <v>60</v>
      </c>
      <c r="L46" s="87">
        <f>'ЧЭС, ВПМЭС'!X93</f>
        <v>3.9</v>
      </c>
      <c r="M46" s="87">
        <f>'ЧЭС, ВПМЭС'!Y93</f>
        <v>3.9</v>
      </c>
      <c r="N46" s="87">
        <f>'ЧЭС, ВПМЭС'!Z93</f>
        <v>3.9</v>
      </c>
      <c r="P46" s="90"/>
      <c r="Q46" s="90"/>
      <c r="T46" s="235" t="s">
        <v>302</v>
      </c>
      <c r="W46" s="235"/>
      <c r="X46" s="142"/>
      <c r="Y46" s="142"/>
      <c r="Z46" s="123">
        <f>ТЭС!X47</f>
        <v>36.5</v>
      </c>
      <c r="AA46" s="123">
        <f>ТЭС!Y47</f>
        <v>37.4</v>
      </c>
      <c r="AB46" s="123">
        <f>ТЭС!Z47</f>
        <v>36.700000000000003</v>
      </c>
      <c r="AD46" s="235"/>
      <c r="AE46" s="142"/>
      <c r="AF46" s="142"/>
      <c r="AG46" s="104">
        <f>AG44-AG45</f>
        <v>0</v>
      </c>
      <c r="AH46" s="104">
        <f t="shared" ref="AH46:AI46" si="125">AH44-AH45</f>
        <v>0</v>
      </c>
      <c r="AI46" s="104">
        <f t="shared" si="125"/>
        <v>0</v>
      </c>
    </row>
    <row r="47" spans="1:90" hidden="1" x14ac:dyDescent="0.2">
      <c r="B47" s="90">
        <f>'ВЭС, ВПМЭС'!U106</f>
        <v>48.5</v>
      </c>
      <c r="C47" s="141">
        <f>'ВЭС, ВПМЭС'!V106</f>
        <v>49.8</v>
      </c>
      <c r="D47" s="141">
        <f>'ВЭС, ВПМЭС'!W106</f>
        <v>60</v>
      </c>
      <c r="E47" s="87">
        <f>'ВЭС, ВПМЭС'!X106</f>
        <v>4.9000000000000004</v>
      </c>
      <c r="F47" s="87">
        <f>'ВЭС, ВПМЭС'!Y106</f>
        <v>4.5999999999999996</v>
      </c>
      <c r="G47" s="87">
        <f>'ВЭС, ВПМЭС'!Z106</f>
        <v>4.5999999999999996</v>
      </c>
      <c r="I47" s="90">
        <f>'ЧЭС, ВПМЭС'!U94</f>
        <v>0</v>
      </c>
      <c r="J47" s="141">
        <f>'ЧЭС, ВПМЭС'!V94</f>
        <v>0</v>
      </c>
      <c r="K47" s="141">
        <f>'ЧЭС, ВПМЭС'!W94</f>
        <v>0</v>
      </c>
      <c r="L47" s="87">
        <f>'ЧЭС, ВПМЭС'!X94</f>
        <v>0</v>
      </c>
      <c r="M47" s="87">
        <f>'ЧЭС, ВПМЭС'!Y94</f>
        <v>0</v>
      </c>
      <c r="N47" s="87">
        <f>'ЧЭС, ВПМЭС'!Z94</f>
        <v>0</v>
      </c>
      <c r="P47" s="90"/>
      <c r="Q47" s="90"/>
      <c r="T47" s="91">
        <f>E63+L60+S41+Z46+AG44</f>
        <v>224.5</v>
      </c>
      <c r="W47" s="235"/>
      <c r="X47" s="142"/>
      <c r="Y47" s="142"/>
      <c r="Z47" s="123">
        <f>SUM(Z38:Z45)</f>
        <v>36.5</v>
      </c>
      <c r="AA47" s="123">
        <f t="shared" ref="AA47:AB47" si="126">SUM(AA38:AA45)</f>
        <v>37.4</v>
      </c>
      <c r="AB47" s="123">
        <f t="shared" si="126"/>
        <v>36.700000000000003</v>
      </c>
    </row>
    <row r="48" spans="1:90" hidden="1" x14ac:dyDescent="0.2">
      <c r="B48" s="90">
        <f>'ВЭС, ВПМЭС'!U107</f>
        <v>48.4</v>
      </c>
      <c r="C48" s="141">
        <f>'ВЭС, ВПМЭС'!V107</f>
        <v>49.8</v>
      </c>
      <c r="D48" s="141">
        <f>'ВЭС, ВПМЭС'!W107</f>
        <v>55</v>
      </c>
      <c r="E48" s="87">
        <f>'ВЭС, ВПМЭС'!X107</f>
        <v>6.4</v>
      </c>
      <c r="F48" s="87">
        <f>'ВЭС, ВПМЭС'!Y107</f>
        <v>6.5</v>
      </c>
      <c r="G48" s="87">
        <f>'ВЭС, ВПМЭС'!Z107</f>
        <v>6.4</v>
      </c>
      <c r="I48" s="90">
        <f>'ЧЭС, ВПМЭС'!U95</f>
        <v>48.5</v>
      </c>
      <c r="J48" s="141">
        <f>'ЧЭС, ВПМЭС'!V95</f>
        <v>49.8</v>
      </c>
      <c r="K48" s="141">
        <f>'ЧЭС, ВПМЭС'!W95</f>
        <v>0</v>
      </c>
      <c r="L48" s="87">
        <f>'ЧЭС, ВПМЭС'!X95</f>
        <v>0</v>
      </c>
      <c r="M48" s="87">
        <f>'ЧЭС, ВПМЭС'!Y95</f>
        <v>0</v>
      </c>
      <c r="N48" s="87">
        <f>'ЧЭС, ВПМЭС'!Z95</f>
        <v>0</v>
      </c>
      <c r="P48" s="90"/>
      <c r="Q48" s="90"/>
      <c r="Z48" s="104">
        <f t="shared" ref="Z48" si="127">Z46-Z47</f>
        <v>0</v>
      </c>
      <c r="AA48" s="104">
        <f t="shared" ref="AA48:AB48" si="128">AA46-AA47</f>
        <v>0</v>
      </c>
      <c r="AB48" s="104">
        <f t="shared" si="128"/>
        <v>0</v>
      </c>
    </row>
    <row r="49" spans="2:18" hidden="1" x14ac:dyDescent="0.2">
      <c r="B49" s="90">
        <f>'ВЭС, ВПМЭС'!U108</f>
        <v>48.3</v>
      </c>
      <c r="C49" s="141">
        <f>'ВЭС, ВПМЭС'!V108</f>
        <v>49.8</v>
      </c>
      <c r="D49" s="141">
        <f>'ВЭС, ВПМЭС'!W108</f>
        <v>40</v>
      </c>
      <c r="E49" s="87">
        <f>'ВЭС, ВПМЭС'!X108</f>
        <v>5.4</v>
      </c>
      <c r="F49" s="87">
        <f>'ВЭС, ВПМЭС'!Y108</f>
        <v>5.9</v>
      </c>
      <c r="G49" s="87">
        <f>'ВЭС, ВПМЭС'!Z108</f>
        <v>5.9</v>
      </c>
      <c r="I49" s="90">
        <f>'ЧЭС, ВПМЭС'!U96</f>
        <v>48.4</v>
      </c>
      <c r="J49" s="141">
        <f>'ЧЭС, ВПМЭС'!V96</f>
        <v>49.8</v>
      </c>
      <c r="K49" s="141">
        <f>'ЧЭС, ВПМЭС'!W96</f>
        <v>55</v>
      </c>
      <c r="L49" s="87">
        <f>'ЧЭС, ВПМЭС'!X96</f>
        <v>7.7</v>
      </c>
      <c r="M49" s="87">
        <f>'ЧЭС, ВПМЭС'!Y96</f>
        <v>7.5</v>
      </c>
      <c r="N49" s="87">
        <f>'ЧЭС, ВПМЭС'!Z96</f>
        <v>7.4</v>
      </c>
      <c r="P49" s="90"/>
      <c r="R49" s="90" t="s">
        <v>302</v>
      </c>
    </row>
    <row r="50" spans="2:18" hidden="1" x14ac:dyDescent="0.2">
      <c r="B50" s="90">
        <f>'ВЭС, ВПМЭС'!U109</f>
        <v>48.3</v>
      </c>
      <c r="C50" s="141">
        <f>'ВЭС, ВПМЭС'!V109</f>
        <v>49.8</v>
      </c>
      <c r="D50" s="141">
        <f>'ВЭС, ВПМЭС'!W109</f>
        <v>45</v>
      </c>
      <c r="E50" s="87">
        <f>'ВЭС, ВПМЭС'!X109</f>
        <v>4.2</v>
      </c>
      <c r="F50" s="87">
        <f>'ВЭС, ВПМЭС'!Y109</f>
        <v>4.0999999999999996</v>
      </c>
      <c r="G50" s="87">
        <f>'ВЭС, ВПМЭС'!Z109</f>
        <v>3.5</v>
      </c>
      <c r="I50" s="90">
        <f>'ЧЭС, ВПМЭС'!U97</f>
        <v>48.4</v>
      </c>
      <c r="J50" s="141">
        <f>'ЧЭС, ВПМЭС'!V97</f>
        <v>49.8</v>
      </c>
      <c r="K50" s="141">
        <f>'ЧЭС, ВПМЭС'!W97</f>
        <v>50</v>
      </c>
      <c r="L50" s="87">
        <f>'ЧЭС, ВПМЭС'!X97</f>
        <v>15.3</v>
      </c>
      <c r="M50" s="87">
        <f>'ЧЭС, ВПМЭС'!Y97</f>
        <v>15.4</v>
      </c>
      <c r="N50" s="87">
        <f>'ЧЭС, ВПМЭС'!Z97</f>
        <v>15.4</v>
      </c>
    </row>
    <row r="51" spans="2:18" hidden="1" x14ac:dyDescent="0.2">
      <c r="B51" s="90">
        <f>'ВЭС, ВПМЭС'!U110</f>
        <v>48.2</v>
      </c>
      <c r="C51" s="141">
        <f>'ВЭС, ВПМЭС'!V110</f>
        <v>49.8</v>
      </c>
      <c r="D51" s="141">
        <f>'ВЭС, ВПМЭС'!W110</f>
        <v>40</v>
      </c>
      <c r="E51" s="87">
        <f>'ВЭС, ВПМЭС'!X110</f>
        <v>10.4</v>
      </c>
      <c r="F51" s="87">
        <f>'ВЭС, ВПМЭС'!Y110</f>
        <v>15.5</v>
      </c>
      <c r="G51" s="87">
        <f>'ВЭС, ВПМЭС'!Z110</f>
        <v>12.2</v>
      </c>
      <c r="I51" s="90">
        <f>'ЧЭС, ВПМЭС'!U98</f>
        <v>48.3</v>
      </c>
      <c r="J51" s="141">
        <f>'ЧЭС, ВПМЭС'!V98</f>
        <v>49.8</v>
      </c>
      <c r="K51" s="141">
        <f>'ЧЭС, ВПМЭС'!W98</f>
        <v>45</v>
      </c>
      <c r="L51" s="87">
        <f>'ЧЭС, ВПМЭС'!X98</f>
        <v>10.9</v>
      </c>
      <c r="M51" s="87">
        <f>'ЧЭС, ВПМЭС'!Y98</f>
        <v>12.1</v>
      </c>
      <c r="N51" s="87">
        <f>'ЧЭС, ВПМЭС'!Z98</f>
        <v>11.4</v>
      </c>
    </row>
    <row r="52" spans="2:18" hidden="1" x14ac:dyDescent="0.2">
      <c r="B52" s="90">
        <f>'ВЭС, ВПМЭС'!U111</f>
        <v>48.2</v>
      </c>
      <c r="C52" s="141">
        <f>'ВЭС, ВПМЭС'!V111</f>
        <v>49.8</v>
      </c>
      <c r="D52" s="141">
        <f>'ВЭС, ВПМЭС'!W111</f>
        <v>35</v>
      </c>
      <c r="E52" s="87">
        <f>'ВЭС, ВПМЭС'!X111</f>
        <v>2.9</v>
      </c>
      <c r="F52" s="87">
        <f>'ВЭС, ВПМЭС'!Y111</f>
        <v>3</v>
      </c>
      <c r="G52" s="87">
        <f>'ВЭС, ВПМЭС'!Z111</f>
        <v>2.4</v>
      </c>
      <c r="I52" s="90">
        <f>'ЧЭС, ВПМЭС'!U99</f>
        <v>48.2</v>
      </c>
      <c r="J52" s="141">
        <f>'ЧЭС, ВПМЭС'!V99</f>
        <v>49.8</v>
      </c>
      <c r="K52" s="141">
        <f>'ЧЭС, ВПМЭС'!W99</f>
        <v>40</v>
      </c>
      <c r="L52" s="87">
        <f>'ЧЭС, ВПМЭС'!X99</f>
        <v>0.1</v>
      </c>
      <c r="M52" s="87">
        <f>'ЧЭС, ВПМЭС'!Y99</f>
        <v>0.4</v>
      </c>
      <c r="N52" s="87">
        <f>'ЧЭС, ВПМЭС'!Z99</f>
        <v>0.1</v>
      </c>
    </row>
    <row r="53" spans="2:18" hidden="1" x14ac:dyDescent="0.2">
      <c r="B53" s="90">
        <f>'ВЭС, ВПМЭС'!U112</f>
        <v>48.1</v>
      </c>
      <c r="C53" s="141">
        <f>'ВЭС, ВПМЭС'!V112</f>
        <v>49.8</v>
      </c>
      <c r="D53" s="141">
        <f>'ВЭС, ВПМЭС'!W112</f>
        <v>35</v>
      </c>
      <c r="E53" s="87">
        <f>'ВЭС, ВПМЭС'!X112</f>
        <v>6.1</v>
      </c>
      <c r="F53" s="87">
        <f>'ВЭС, ВПМЭС'!Y112</f>
        <v>12.3</v>
      </c>
      <c r="G53" s="87">
        <f>'ВЭС, ВПМЭС'!Z112</f>
        <v>9.1999999999999993</v>
      </c>
      <c r="I53" s="91">
        <f>'ЧЭС, ВПМЭС'!U100</f>
        <v>48</v>
      </c>
      <c r="J53" s="141">
        <f>'ЧЭС, ВПМЭС'!V100</f>
        <v>49.8</v>
      </c>
      <c r="K53" s="141">
        <f>'ЧЭС, ВПМЭС'!W100</f>
        <v>25</v>
      </c>
      <c r="L53" s="87">
        <f>'ЧЭС, ВПМЭС'!X100</f>
        <v>8.6999999999999993</v>
      </c>
      <c r="M53" s="87">
        <f>'ЧЭС, ВПМЭС'!Y100</f>
        <v>6.5</v>
      </c>
      <c r="N53" s="87">
        <f>'ЧЭС, ВПМЭС'!Z100</f>
        <v>7.4</v>
      </c>
    </row>
    <row r="54" spans="2:18" hidden="1" x14ac:dyDescent="0.2">
      <c r="B54" s="90">
        <f>'ВЭС, ВПМЭС'!U113</f>
        <v>48.1</v>
      </c>
      <c r="C54" s="141">
        <f>'ВЭС, ВПМЭС'!V113</f>
        <v>49.8</v>
      </c>
      <c r="D54" s="141">
        <f>'ВЭС, ВПМЭС'!W113</f>
        <v>30</v>
      </c>
      <c r="E54" s="87">
        <f>'ВЭС, ВПМЭС'!X113</f>
        <v>18.600000000000001</v>
      </c>
      <c r="F54" s="87">
        <f>'ВЭС, ВПМЭС'!Y113</f>
        <v>22</v>
      </c>
      <c r="G54" s="87">
        <f>'ВЭС, ВПМЭС'!Z113</f>
        <v>16.3</v>
      </c>
      <c r="I54" s="91">
        <f>'ЧЭС, ВПМЭС'!U101</f>
        <v>48</v>
      </c>
      <c r="J54" s="141">
        <f>'ЧЭС, ВПМЭС'!V101</f>
        <v>49.8</v>
      </c>
      <c r="K54" s="141">
        <f>'ЧЭС, ВПМЭС'!W101</f>
        <v>20</v>
      </c>
      <c r="L54" s="87">
        <f>'ЧЭС, ВПМЭС'!X101</f>
        <v>16.5</v>
      </c>
      <c r="M54" s="87">
        <f>'ЧЭС, ВПМЭС'!Y101</f>
        <v>16.7</v>
      </c>
      <c r="N54" s="87">
        <f>'ЧЭС, ВПМЭС'!Z101</f>
        <v>17.3</v>
      </c>
    </row>
    <row r="55" spans="2:18" hidden="1" x14ac:dyDescent="0.2">
      <c r="B55" s="90">
        <f>'ВЭС, ВПМЭС'!U114</f>
        <v>48.1</v>
      </c>
      <c r="C55" s="141">
        <f>'ВЭС, ВПМЭС'!V114</f>
        <v>49.8</v>
      </c>
      <c r="D55" s="141">
        <f>'ВЭС, ВПМЭС'!W114</f>
        <v>25</v>
      </c>
      <c r="E55" s="87">
        <f>'ВЭС, ВПМЭС'!X114</f>
        <v>10.1</v>
      </c>
      <c r="F55" s="87">
        <f>'ВЭС, ВПМЭС'!Y114</f>
        <v>11.4</v>
      </c>
      <c r="G55" s="87">
        <f>'ВЭС, ВПМЭС'!Z114</f>
        <v>15</v>
      </c>
      <c r="I55" s="90">
        <f>'ЧЭС, ВПМЭС'!U102</f>
        <v>47.9</v>
      </c>
      <c r="J55" s="141">
        <f>'ЧЭС, ВПМЭС'!V102</f>
        <v>49.8</v>
      </c>
      <c r="K55" s="141">
        <f>'ЧЭС, ВПМЭС'!W102</f>
        <v>10</v>
      </c>
      <c r="L55" s="87">
        <f>'ЧЭС, ВПМЭС'!X102</f>
        <v>6.9</v>
      </c>
      <c r="M55" s="87">
        <f>'ЧЭС, ВПМЭС'!Y102</f>
        <v>7.5</v>
      </c>
      <c r="N55" s="87">
        <f>'ЧЭС, ВПМЭС'!Z102</f>
        <v>6.7</v>
      </c>
    </row>
    <row r="56" spans="2:18" hidden="1" x14ac:dyDescent="0.2">
      <c r="B56" s="91">
        <f>'ВЭС, ВПМЭС'!U115</f>
        <v>48</v>
      </c>
      <c r="C56" s="141">
        <f>'ВЭС, ВПМЭС'!V115</f>
        <v>49.8</v>
      </c>
      <c r="D56" s="141">
        <f>'ВЭС, ВПМЭС'!W115</f>
        <v>15</v>
      </c>
      <c r="E56" s="87">
        <f>'ВЭС, ВПМЭС'!X115</f>
        <v>3.2</v>
      </c>
      <c r="F56" s="87">
        <f>'ВЭС, ВПМЭС'!Y115</f>
        <v>6.1</v>
      </c>
      <c r="G56" s="87">
        <f>'ВЭС, ВПМЭС'!Z115</f>
        <v>3.1</v>
      </c>
      <c r="I56" s="90">
        <f>'ЧЭС, ВПМЭС'!U103</f>
        <v>47.5</v>
      </c>
      <c r="J56" s="141">
        <f>'ЧЭС, ВПМЭС'!V103</f>
        <v>49.7</v>
      </c>
      <c r="K56" s="141">
        <f>'ЧЭС, ВПМЭС'!W103</f>
        <v>35</v>
      </c>
      <c r="L56" s="87">
        <f>'ЧЭС, ВПМЭС'!X103</f>
        <v>15.1</v>
      </c>
      <c r="M56" s="87">
        <f>'ЧЭС, ВПМЭС'!Y103</f>
        <v>17</v>
      </c>
      <c r="N56" s="87">
        <f>'ЧЭС, ВПМЭС'!Z103</f>
        <v>16.399999999999999</v>
      </c>
    </row>
    <row r="57" spans="2:18" hidden="1" x14ac:dyDescent="0.2">
      <c r="B57" s="90">
        <f>'ВЭС, ВПМЭС'!U116</f>
        <v>47.9</v>
      </c>
      <c r="C57" s="141">
        <f>'ВЭС, ВПМЭС'!V116</f>
        <v>49.8</v>
      </c>
      <c r="D57" s="141">
        <f>'ВЭС, ВПМЭС'!W116</f>
        <v>15</v>
      </c>
      <c r="E57" s="87">
        <f>'ВЭС, ВПМЭС'!X116</f>
        <v>15.9</v>
      </c>
      <c r="F57" s="87">
        <f>'ВЭС, ВПМЭС'!Y116</f>
        <v>13.6</v>
      </c>
      <c r="G57" s="87">
        <f>'ВЭС, ВПМЭС'!Z116</f>
        <v>13</v>
      </c>
      <c r="I57" s="90">
        <f>'ЧЭС, ВПМЭС'!U104</f>
        <v>47.3</v>
      </c>
      <c r="J57" s="141">
        <f>'ЧЭС, ВПМЭС'!V104</f>
        <v>49.7</v>
      </c>
      <c r="K57" s="141">
        <f>'ЧЭС, ВПМЭС'!W104</f>
        <v>30</v>
      </c>
      <c r="L57" s="87">
        <f>'ЧЭС, ВПМЭС'!X104</f>
        <v>10.3</v>
      </c>
      <c r="M57" s="87">
        <f>'ЧЭС, ВПМЭС'!Y104</f>
        <v>10.6</v>
      </c>
      <c r="N57" s="87">
        <f>'ЧЭС, ВПМЭС'!Z104</f>
        <v>12</v>
      </c>
    </row>
    <row r="58" spans="2:18" hidden="1" x14ac:dyDescent="0.2">
      <c r="B58" s="90">
        <f>'ВЭС, ВПМЭС'!U117</f>
        <v>47.8</v>
      </c>
      <c r="C58" s="141">
        <f>'ВЭС, ВПМЭС'!V117</f>
        <v>49.7</v>
      </c>
      <c r="D58" s="141">
        <f>'ВЭС, ВПМЭС'!W117</f>
        <v>40</v>
      </c>
      <c r="E58" s="87">
        <f>'ВЭС, ВПМЭС'!X117</f>
        <v>3.4</v>
      </c>
      <c r="F58" s="87">
        <f>'ВЭС, ВПМЭС'!Y117</f>
        <v>3.8</v>
      </c>
      <c r="G58" s="87">
        <f>'ВЭС, ВПМЭС'!Z117</f>
        <v>3.7</v>
      </c>
      <c r="I58" s="90">
        <f>'ЧЭС, ВПМЭС'!U105</f>
        <v>47.3</v>
      </c>
      <c r="J58" s="141">
        <f>'ЧЭС, ВПМЭС'!V105</f>
        <v>49.7</v>
      </c>
      <c r="K58" s="141">
        <f>'ЧЭС, ВПМЭС'!W105</f>
        <v>25</v>
      </c>
      <c r="L58" s="87">
        <f>'ЧЭС, ВПМЭС'!X105</f>
        <v>11.8</v>
      </c>
      <c r="M58" s="87">
        <f>'ЧЭС, ВПМЭС'!Y105</f>
        <v>17</v>
      </c>
      <c r="N58" s="87">
        <f>'ЧЭС, ВПМЭС'!Z105</f>
        <v>16.5</v>
      </c>
    </row>
    <row r="59" spans="2:18" hidden="1" x14ac:dyDescent="0.2">
      <c r="B59" s="90">
        <f>'ВЭС, ВПМЭС'!U118</f>
        <v>47.5</v>
      </c>
      <c r="C59" s="141">
        <f>'ВЭС, ВПМЭС'!V118</f>
        <v>49.7</v>
      </c>
      <c r="D59" s="141">
        <f>'ВЭС, ВПМЭС'!W118</f>
        <v>40</v>
      </c>
      <c r="E59" s="87">
        <f>'ВЭС, ВПМЭС'!X118</f>
        <v>6.1</v>
      </c>
      <c r="F59" s="87">
        <f>'ВЭС, ВПМЭС'!Y118</f>
        <v>8.5</v>
      </c>
      <c r="G59" s="87">
        <f>'ВЭС, ВПМЭС'!Z118</f>
        <v>7.1</v>
      </c>
      <c r="I59" s="90">
        <f>'ЧЭС, ВПМЭС'!U106</f>
        <v>47.2</v>
      </c>
      <c r="J59" s="141">
        <f>'ЧЭС, ВПМЭС'!V106</f>
        <v>49.7</v>
      </c>
      <c r="K59" s="141">
        <f>'ЧЭС, ВПМЭС'!W106</f>
        <v>20</v>
      </c>
      <c r="L59" s="87">
        <f>'ЧЭС, ВПМЭС'!X106</f>
        <v>4.3</v>
      </c>
      <c r="M59" s="87">
        <f>'ЧЭС, ВПМЭС'!Y106</f>
        <v>5.8</v>
      </c>
      <c r="N59" s="87">
        <f>'ЧЭС, ВПМЭС'!Z106</f>
        <v>5.9</v>
      </c>
    </row>
    <row r="60" spans="2:18" hidden="1" x14ac:dyDescent="0.2">
      <c r="B60" s="90">
        <f>'ВЭС, ВПМЭС'!U119</f>
        <v>47.3</v>
      </c>
      <c r="C60" s="141">
        <f>'ВЭС, ВПМЭС'!V119</f>
        <v>49.7</v>
      </c>
      <c r="D60" s="141">
        <f>'ВЭС, ВПМЭС'!W119</f>
        <v>20</v>
      </c>
      <c r="E60" s="87">
        <f>'ВЭС, ВПМЭС'!X119</f>
        <v>7.9</v>
      </c>
      <c r="F60" s="87">
        <f>'ВЭС, ВПМЭС'!Y119</f>
        <v>10.8</v>
      </c>
      <c r="G60" s="87">
        <f>'ВЭС, ВПМЭС'!Z119</f>
        <v>9.5</v>
      </c>
      <c r="I60" s="90"/>
      <c r="J60" s="141"/>
      <c r="K60" s="141"/>
      <c r="L60" s="123">
        <f>'ЧЭС, ВПМЭС'!X107</f>
        <v>141.5</v>
      </c>
      <c r="M60" s="123">
        <f>'ЧЭС, ВПМЭС'!Y107</f>
        <v>149.6</v>
      </c>
      <c r="N60" s="123">
        <f>'ЧЭС, ВПМЭС'!Z107</f>
        <v>149.80000000000001</v>
      </c>
    </row>
    <row r="61" spans="2:18" hidden="1" x14ac:dyDescent="0.2">
      <c r="B61" s="90">
        <f>'ВЭС, ВПМЭС'!U120</f>
        <v>46.8</v>
      </c>
      <c r="C61" s="141">
        <f>'ВЭС, ВПМЭС'!V120</f>
        <v>49.7</v>
      </c>
      <c r="D61" s="141">
        <f>'ВЭС, ВПМЭС'!W120</f>
        <v>15</v>
      </c>
      <c r="E61" s="87">
        <f>'ВЭС, ВПМЭС'!X120</f>
        <v>11.6</v>
      </c>
      <c r="F61" s="87">
        <f>'ВЭС, ВПМЭС'!Y120</f>
        <v>12.9</v>
      </c>
      <c r="G61" s="87">
        <f>'ВЭС, ВПМЭС'!Z120</f>
        <v>12.6</v>
      </c>
      <c r="I61" s="90"/>
      <c r="J61" s="141"/>
      <c r="K61" s="141"/>
      <c r="L61" s="123">
        <f>SUM(L38:L59)</f>
        <v>141.5</v>
      </c>
      <c r="M61" s="123">
        <f t="shared" ref="M61:N61" si="129">SUM(M38:M59)</f>
        <v>149.6</v>
      </c>
      <c r="N61" s="123">
        <f t="shared" si="129"/>
        <v>149.80000000000001</v>
      </c>
    </row>
    <row r="62" spans="2:18" hidden="1" x14ac:dyDescent="0.2">
      <c r="B62" s="90">
        <f>'ВЭС, ВПМЭС'!U121</f>
        <v>46.7</v>
      </c>
      <c r="C62" s="141">
        <f>'ВЭС, ВПМЭС'!V121</f>
        <v>49.7</v>
      </c>
      <c r="D62" s="141">
        <f>'ВЭС, ВПМЭС'!W121</f>
        <v>15</v>
      </c>
      <c r="E62" s="87">
        <f>'ВЭС, ВПМЭС'!X121</f>
        <v>3.5</v>
      </c>
      <c r="F62" s="87">
        <f>'ВЭС, ВПМЭС'!Y121</f>
        <v>3.7</v>
      </c>
      <c r="G62" s="87">
        <f>'ВЭС, ВПМЭС'!Z121</f>
        <v>3.9</v>
      </c>
      <c r="I62" s="90"/>
      <c r="J62" s="141"/>
      <c r="K62" s="141"/>
      <c r="L62" s="104">
        <f>L60-L61</f>
        <v>0</v>
      </c>
      <c r="M62" s="104">
        <f t="shared" ref="M62:N62" si="130">M60-M61</f>
        <v>0</v>
      </c>
      <c r="N62" s="104">
        <f t="shared" si="130"/>
        <v>0</v>
      </c>
    </row>
    <row r="63" spans="2:18" hidden="1" x14ac:dyDescent="0.2">
      <c r="B63" s="90">
        <f>'ВЭС, ВПМЭС'!U122</f>
        <v>46.7</v>
      </c>
      <c r="C63" s="141">
        <f>'ВЭС, ВПМЭС'!V122</f>
        <v>49.7</v>
      </c>
      <c r="D63" s="141">
        <f>'ВЭС, ВПМЭС'!W122</f>
        <v>10</v>
      </c>
      <c r="E63" s="87">
        <f>'ВЭС, ВПМЭС'!X122</f>
        <v>8.8000000000000007</v>
      </c>
      <c r="F63" s="87">
        <f>'ВЭС, ВПМЭС'!Y122</f>
        <v>9.6999999999999993</v>
      </c>
      <c r="G63" s="87">
        <f>'ВЭС, ВПМЭС'!Z122</f>
        <v>9.3000000000000007</v>
      </c>
      <c r="I63" s="90"/>
      <c r="J63" s="141"/>
      <c r="K63" s="141"/>
    </row>
    <row r="64" spans="2:18" hidden="1" x14ac:dyDescent="0.2">
      <c r="B64" s="90"/>
      <c r="C64" s="141"/>
      <c r="D64" s="141"/>
      <c r="E64" s="123">
        <f>'ВЭС, ВПМЭС'!X123</f>
        <v>178.7</v>
      </c>
      <c r="F64" s="123">
        <f>'ВЭС, ВПМЭС'!Y123</f>
        <v>202</v>
      </c>
      <c r="G64" s="123">
        <f>'ВЭС, ВПМЭС'!Z123</f>
        <v>187.6</v>
      </c>
    </row>
    <row r="65" spans="2:7" hidden="1" x14ac:dyDescent="0.2">
      <c r="B65" s="90"/>
      <c r="C65" s="141"/>
      <c r="D65" s="141"/>
      <c r="E65" s="123">
        <f>SUM(E38:E63)</f>
        <v>178.7</v>
      </c>
      <c r="F65" s="123">
        <f t="shared" ref="F65:G65" si="131">SUM(F38:F63)</f>
        <v>202</v>
      </c>
      <c r="G65" s="123">
        <f t="shared" si="131"/>
        <v>187.6</v>
      </c>
    </row>
    <row r="66" spans="2:7" hidden="1" x14ac:dyDescent="0.2">
      <c r="E66" s="104">
        <f>E64-E65</f>
        <v>0</v>
      </c>
      <c r="F66" s="104">
        <f t="shared" ref="F66:G66" si="132">F64-F65</f>
        <v>0</v>
      </c>
      <c r="G66" s="104">
        <f t="shared" si="132"/>
        <v>0</v>
      </c>
    </row>
  </sheetData>
  <mergeCells count="38">
    <mergeCell ref="AR8:AT8"/>
    <mergeCell ref="B37:G37"/>
    <mergeCell ref="I37:N37"/>
    <mergeCell ref="P37:U37"/>
    <mergeCell ref="W37:AB37"/>
    <mergeCell ref="AD37:AI37"/>
    <mergeCell ref="BP8:BR8"/>
    <mergeCell ref="AX8:AZ8"/>
    <mergeCell ref="B7:BF7"/>
    <mergeCell ref="CB8:CD8"/>
    <mergeCell ref="B8:D8"/>
    <mergeCell ref="E8:G8"/>
    <mergeCell ref="H8:J8"/>
    <mergeCell ref="K8:M8"/>
    <mergeCell ref="AF8:AH8"/>
    <mergeCell ref="BA8:BC8"/>
    <mergeCell ref="BD8:BF8"/>
    <mergeCell ref="BG8:BI8"/>
    <mergeCell ref="BJ8:BL8"/>
    <mergeCell ref="AI8:AK8"/>
    <mergeCell ref="AL8:AN8"/>
    <mergeCell ref="AO8:AQ8"/>
    <mergeCell ref="BG7:BY7"/>
    <mergeCell ref="AU8:AW8"/>
    <mergeCell ref="A1:CD1"/>
    <mergeCell ref="A3:CD3"/>
    <mergeCell ref="A6:A8"/>
    <mergeCell ref="B6:CD6"/>
    <mergeCell ref="N8:P8"/>
    <mergeCell ref="Q8:S8"/>
    <mergeCell ref="T8:V8"/>
    <mergeCell ref="W8:Y8"/>
    <mergeCell ref="Z8:AB8"/>
    <mergeCell ref="BS8:BU8"/>
    <mergeCell ref="BV8:BX8"/>
    <mergeCell ref="BY8:CA8"/>
    <mergeCell ref="AC8:AE8"/>
    <mergeCell ref="BM8:BO8"/>
  </mergeCells>
  <pageMargins left="0.74803149606299213" right="0.74803149606299213" top="0.59055118110236227" bottom="0.59055118110236227" header="0.51181102362204722" footer="0.51181102362204722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Сумма АЧР</vt:lpstr>
      <vt:lpstr>Совм. АЧР-1-АЧР-2</vt:lpstr>
      <vt:lpstr>Свод</vt:lpstr>
      <vt:lpstr>ВЭС, ВПМЭС</vt:lpstr>
      <vt:lpstr>ЧЭС, ВПМЭС</vt:lpstr>
      <vt:lpstr>ВУЭС</vt:lpstr>
      <vt:lpstr>ТЭС</vt:lpstr>
      <vt:lpstr>КЭС</vt:lpstr>
      <vt:lpstr>ЧАПВ</vt:lpstr>
      <vt:lpstr>коды ВЭ</vt:lpstr>
      <vt:lpstr>ВУЭС!Заголовки_для_печати</vt:lpstr>
      <vt:lpstr>'ВЭС, ВПМЭС'!Заголовки_для_печати</vt:lpstr>
      <vt:lpstr>КЭС!Заголовки_для_печати</vt:lpstr>
      <vt:lpstr>ТЭС!Заголовки_для_печати</vt:lpstr>
      <vt:lpstr>'ЧЭС, ВПМЭС'!Заголовки_для_печати</vt:lpstr>
      <vt:lpstr>ВУЭС!Область_печати</vt:lpstr>
      <vt:lpstr>'ВЭС, ВПМЭС'!Область_печати</vt:lpstr>
      <vt:lpstr>КЭС!Область_печати</vt:lpstr>
      <vt:lpstr>Свод!Область_печати</vt:lpstr>
      <vt:lpstr>'Совм. АЧР-1-АЧР-2'!Область_печати</vt:lpstr>
      <vt:lpstr>'Сумма АЧР'!Область_печати</vt:lpstr>
      <vt:lpstr>ТЭС!Область_печати</vt:lpstr>
      <vt:lpstr>ЧАПВ!Область_печати</vt:lpstr>
      <vt:lpstr>'ЧЭС, ВПМЭС'!Область_печати</vt:lpstr>
    </vt:vector>
  </TitlesOfParts>
  <Company>Vologda-Energo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Gulanova</dc:creator>
  <cp:lastModifiedBy>Уланова Галина Николаевна</cp:lastModifiedBy>
  <cp:lastPrinted>2020-06-04T05:25:40Z</cp:lastPrinted>
  <dcterms:created xsi:type="dcterms:W3CDTF">2011-05-31T09:32:37Z</dcterms:created>
  <dcterms:modified xsi:type="dcterms:W3CDTF">2020-07-22T11:43:44Z</dcterms:modified>
</cp:coreProperties>
</file>