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5" yWindow="45" windowWidth="15525" windowHeight="12975"/>
  </bookViews>
  <sheets>
    <sheet name="Сумма АЧР" sheetId="8" r:id="rId1"/>
    <sheet name="Совм. АЧР-1-АЧР-2" sheetId="7" r:id="rId2"/>
    <sheet name="Свод" sheetId="6" r:id="rId3"/>
    <sheet name="ВЭС, ВПМЭС" sheetId="2" r:id="rId4"/>
    <sheet name="ЧЭС, ВПМЭС" sheetId="1" r:id="rId5"/>
    <sheet name="ВУЭС" sheetId="3" r:id="rId6"/>
    <sheet name="ТЭС" sheetId="4" r:id="rId7"/>
    <sheet name="КЭС" sheetId="5" r:id="rId8"/>
    <sheet name="ЧАПВ" sheetId="9" state="hidden" r:id="rId9"/>
    <sheet name="коды ВЭ" sheetId="10" r:id="rId10"/>
  </sheets>
  <definedNames>
    <definedName name="_xlnm._FilterDatabase" localSheetId="0" hidden="1">'Сумма АЧР'!$A$5:$E$28</definedName>
    <definedName name="_xlnm.Print_Titles" localSheetId="5">ВУЭС!$6:$8</definedName>
    <definedName name="_xlnm.Print_Titles" localSheetId="3">'ВЭС, ВПМЭС'!$6:$7</definedName>
    <definedName name="_xlnm.Print_Titles" localSheetId="7">КЭС!$6:$8</definedName>
    <definedName name="_xlnm.Print_Titles" localSheetId="6">ТЭС!$6:$8</definedName>
    <definedName name="_xlnm.Print_Titles" localSheetId="4">'ЧЭС, ВПМЭС'!$6:$8</definedName>
    <definedName name="_xlnm.Print_Area" localSheetId="5">ВУЭС!$A$1:$Z$21</definedName>
    <definedName name="_xlnm.Print_Area" localSheetId="3">'ВЭС, ВПМЭС'!$A$1:$Z$78</definedName>
    <definedName name="_xlnm.Print_Area" localSheetId="7">КЭС!$A$1:$Z$33</definedName>
    <definedName name="_xlnm.Print_Area" localSheetId="2">Свод!$A$1:$M$21</definedName>
    <definedName name="_xlnm.Print_Area" localSheetId="1">'Совм. АЧР-1-АЧР-2'!$A$1:$AT$34</definedName>
    <definedName name="_xlnm.Print_Area" localSheetId="0">'Сумма АЧР'!$A$1:$E$28</definedName>
    <definedName name="_xlnm.Print_Area" localSheetId="6">ТЭС!$A$1:$Z$25</definedName>
    <definedName name="_xlnm.Print_Area" localSheetId="8">ЧАПВ!$A$1:$CP$35</definedName>
    <definedName name="_xlnm.Print_Area" localSheetId="4">'ЧЭС, ВПМЭС'!$A$1:$Z$69</definedName>
  </definedNames>
  <calcPr calcId="145621" fullPrecision="0"/>
</workbook>
</file>

<file path=xl/calcChain.xml><?xml version="1.0" encoding="utf-8"?>
<calcChain xmlns="http://schemas.openxmlformats.org/spreadsheetml/2006/main">
  <c r="N41" i="1" l="1"/>
  <c r="M41" i="1"/>
  <c r="Y27" i="1" l="1"/>
  <c r="Z27" i="1"/>
  <c r="Y16" i="5"/>
  <c r="Z16" i="5"/>
  <c r="X16" i="5"/>
  <c r="I21" i="6" l="1"/>
  <c r="J21" i="6"/>
  <c r="I22" i="6"/>
  <c r="J22" i="6"/>
  <c r="I23" i="6"/>
  <c r="J23" i="6"/>
  <c r="I24" i="6"/>
  <c r="J24" i="6"/>
  <c r="I25" i="6"/>
  <c r="J25" i="6"/>
  <c r="I26" i="6"/>
  <c r="J26" i="6"/>
  <c r="I27" i="6"/>
  <c r="J27" i="6"/>
  <c r="I28" i="6"/>
  <c r="J28" i="6"/>
  <c r="H28" i="6"/>
  <c r="H27" i="6"/>
  <c r="H26" i="6"/>
  <c r="H25" i="6"/>
  <c r="H24" i="6"/>
  <c r="H23" i="6"/>
  <c r="H22" i="6"/>
  <c r="H21" i="6"/>
  <c r="M57" i="9" l="1"/>
  <c r="N57" i="9"/>
  <c r="Z32" i="7" l="1"/>
  <c r="AA32" i="7"/>
  <c r="AB32" i="7"/>
  <c r="AM24" i="7" l="1"/>
  <c r="AN24" i="7"/>
  <c r="AM30" i="7"/>
  <c r="AN30" i="7"/>
  <c r="Y78" i="1"/>
  <c r="M46" i="9" s="1"/>
  <c r="Z78" i="1"/>
  <c r="N46" i="9" s="1"/>
  <c r="Y84" i="1"/>
  <c r="M52" i="9" s="1"/>
  <c r="BQ18" i="9" s="1"/>
  <c r="BQ33" i="9" s="1"/>
  <c r="Z84" i="1"/>
  <c r="N52" i="9" s="1"/>
  <c r="BR18" i="9" s="1"/>
  <c r="BR33" i="9" s="1"/>
  <c r="Y33" i="4"/>
  <c r="AA44" i="9" s="1"/>
  <c r="Z33" i="4"/>
  <c r="AB44" i="9" s="1"/>
  <c r="M37" i="5"/>
  <c r="AG37" i="7" s="1"/>
  <c r="N37" i="5"/>
  <c r="AH37" i="7" s="1"/>
  <c r="M38" i="5"/>
  <c r="AG38" i="7" s="1"/>
  <c r="N38" i="5"/>
  <c r="AH38" i="7" s="1"/>
  <c r="M39" i="5"/>
  <c r="AG40" i="7" s="1"/>
  <c r="N39" i="5"/>
  <c r="AH40" i="7" s="1"/>
  <c r="M35" i="5"/>
  <c r="N35" i="5"/>
  <c r="M32" i="5"/>
  <c r="M40" i="5" s="1"/>
  <c r="N32" i="5"/>
  <c r="N40" i="5" s="1"/>
  <c r="M29" i="4"/>
  <c r="Z37" i="7" s="1"/>
  <c r="N29" i="4"/>
  <c r="AA37" i="7" s="1"/>
  <c r="M30" i="4"/>
  <c r="Z38" i="7" s="1"/>
  <c r="N30" i="4"/>
  <c r="AA38" i="7" s="1"/>
  <c r="M31" i="4"/>
  <c r="Z39" i="7" s="1"/>
  <c r="N31" i="4"/>
  <c r="AA39" i="7" s="1"/>
  <c r="M32" i="4"/>
  <c r="Z40" i="7" s="1"/>
  <c r="N32" i="4"/>
  <c r="AA40" i="7" s="1"/>
  <c r="M33" i="4"/>
  <c r="Z41" i="7" s="1"/>
  <c r="N33" i="4"/>
  <c r="AA41" i="7" s="1"/>
  <c r="M34" i="4"/>
  <c r="Z43" i="7" s="1"/>
  <c r="N34" i="4"/>
  <c r="AA43" i="7" s="1"/>
  <c r="M27" i="4"/>
  <c r="N27" i="4"/>
  <c r="M24" i="4"/>
  <c r="F8" i="6" s="1"/>
  <c r="N24" i="4"/>
  <c r="G8" i="6" s="1"/>
  <c r="M23" i="3"/>
  <c r="S37" i="7" s="1"/>
  <c r="N23" i="3"/>
  <c r="T37" i="7" s="1"/>
  <c r="M24" i="3"/>
  <c r="S38" i="7" s="1"/>
  <c r="N24" i="3"/>
  <c r="T38" i="7" s="1"/>
  <c r="M25" i="3"/>
  <c r="S39" i="7" s="1"/>
  <c r="N25" i="3"/>
  <c r="T39" i="7" s="1"/>
  <c r="M26" i="3"/>
  <c r="S40" i="7" s="1"/>
  <c r="N26" i="3"/>
  <c r="T40" i="7" s="1"/>
  <c r="M27" i="3"/>
  <c r="S42" i="7" s="1"/>
  <c r="N27" i="3"/>
  <c r="T42" i="7" s="1"/>
  <c r="M72" i="1"/>
  <c r="L37" i="7" s="1"/>
  <c r="N72" i="1"/>
  <c r="M37" i="7" s="1"/>
  <c r="M73" i="1"/>
  <c r="L38" i="7" s="1"/>
  <c r="N73" i="1"/>
  <c r="M38" i="7" s="1"/>
  <c r="M74" i="1"/>
  <c r="L39" i="7" s="1"/>
  <c r="N74" i="1"/>
  <c r="M39" i="7" s="1"/>
  <c r="M75" i="1"/>
  <c r="L40" i="7" s="1"/>
  <c r="N75" i="1"/>
  <c r="M40" i="7" s="1"/>
  <c r="M76" i="1"/>
  <c r="L41" i="7" s="1"/>
  <c r="N76" i="1"/>
  <c r="M41" i="7" s="1"/>
  <c r="M77" i="1"/>
  <c r="L42" i="7" s="1"/>
  <c r="N77" i="1"/>
  <c r="M42" i="7" s="1"/>
  <c r="M78" i="1"/>
  <c r="L43" i="7" s="1"/>
  <c r="N78" i="1"/>
  <c r="M43" i="7" s="1"/>
  <c r="M79" i="1"/>
  <c r="L44" i="7" s="1"/>
  <c r="N79" i="1"/>
  <c r="M44" i="7" s="1"/>
  <c r="M80" i="1"/>
  <c r="L45" i="7" s="1"/>
  <c r="N80" i="1"/>
  <c r="M45" i="7" s="1"/>
  <c r="M81" i="1"/>
  <c r="L46" i="7" s="1"/>
  <c r="AP21" i="7" s="1"/>
  <c r="N81" i="1"/>
  <c r="M46" i="7" s="1"/>
  <c r="M82" i="1"/>
  <c r="L47" i="7" s="1"/>
  <c r="AP22" i="7" s="1"/>
  <c r="N82" i="1"/>
  <c r="M47" i="7" s="1"/>
  <c r="M83" i="1"/>
  <c r="L48" i="7" s="1"/>
  <c r="AP23" i="7" s="1"/>
  <c r="N83" i="1"/>
  <c r="M48" i="7" s="1"/>
  <c r="M84" i="1"/>
  <c r="L49" i="7" s="1"/>
  <c r="AP25" i="7" s="1"/>
  <c r="N84" i="1"/>
  <c r="M49" i="7" s="1"/>
  <c r="M85" i="1"/>
  <c r="L50" i="7" s="1"/>
  <c r="N85" i="1"/>
  <c r="M50" i="7" s="1"/>
  <c r="M86" i="1"/>
  <c r="L51" i="7" s="1"/>
  <c r="N86" i="1"/>
  <c r="M51" i="7" s="1"/>
  <c r="M87" i="1"/>
  <c r="L52" i="7" s="1"/>
  <c r="N87" i="1"/>
  <c r="M52" i="7" s="1"/>
  <c r="AQ28" i="7" s="1"/>
  <c r="M88" i="1"/>
  <c r="L53" i="7" s="1"/>
  <c r="N88" i="1"/>
  <c r="M89" i="1"/>
  <c r="L54" i="7" s="1"/>
  <c r="N89" i="1"/>
  <c r="M54" i="7" s="1"/>
  <c r="AQ31" i="7" s="1"/>
  <c r="M90" i="1"/>
  <c r="L56" i="7" s="1"/>
  <c r="M70" i="1"/>
  <c r="N70" i="1"/>
  <c r="M67" i="1"/>
  <c r="F9" i="6" s="1"/>
  <c r="N67" i="1"/>
  <c r="M80" i="2"/>
  <c r="D13" i="8" s="1"/>
  <c r="N80" i="2"/>
  <c r="M77" i="2"/>
  <c r="F6" i="6" s="1"/>
  <c r="N77" i="2"/>
  <c r="G6" i="6" s="1"/>
  <c r="M82" i="2"/>
  <c r="E37" i="7" s="1"/>
  <c r="N82" i="2"/>
  <c r="F37" i="7" s="1"/>
  <c r="M83" i="2"/>
  <c r="E38" i="7" s="1"/>
  <c r="N83" i="2"/>
  <c r="F38" i="7" s="1"/>
  <c r="M84" i="2"/>
  <c r="E39" i="7" s="1"/>
  <c r="N84" i="2"/>
  <c r="F39" i="7" s="1"/>
  <c r="M85" i="2"/>
  <c r="E40" i="7" s="1"/>
  <c r="N85" i="2"/>
  <c r="F40" i="7" s="1"/>
  <c r="M86" i="2"/>
  <c r="E41" i="7" s="1"/>
  <c r="N86" i="2"/>
  <c r="F41" i="7" s="1"/>
  <c r="M87" i="2"/>
  <c r="E42" i="7" s="1"/>
  <c r="N87" i="2"/>
  <c r="F42" i="7" s="1"/>
  <c r="M88" i="2"/>
  <c r="E43" i="7" s="1"/>
  <c r="N88" i="2"/>
  <c r="F43" i="7" s="1"/>
  <c r="M89" i="2"/>
  <c r="E44" i="7" s="1"/>
  <c r="N89" i="2"/>
  <c r="F44" i="7" s="1"/>
  <c r="M90" i="2"/>
  <c r="E45" i="7" s="1"/>
  <c r="N90" i="2"/>
  <c r="F45" i="7" s="1"/>
  <c r="M91" i="2"/>
  <c r="E46" i="7" s="1"/>
  <c r="N91" i="2"/>
  <c r="F46" i="7" s="1"/>
  <c r="M92" i="2"/>
  <c r="E47" i="7" s="1"/>
  <c r="N92" i="2"/>
  <c r="F47" i="7" s="1"/>
  <c r="M93" i="2"/>
  <c r="E48" i="7" s="1"/>
  <c r="N93" i="2"/>
  <c r="F48" i="7" s="1"/>
  <c r="M94" i="2"/>
  <c r="E49" i="7" s="1"/>
  <c r="N94" i="2"/>
  <c r="F49" i="7" s="1"/>
  <c r="S41" i="7" l="1"/>
  <c r="X20" i="7"/>
  <c r="L13" i="7"/>
  <c r="AM13" i="7" s="1"/>
  <c r="M95" i="2"/>
  <c r="E51" i="7" s="1"/>
  <c r="N95" i="2"/>
  <c r="N96" i="2" s="1"/>
  <c r="T41" i="7"/>
  <c r="M53" i="7"/>
  <c r="N90" i="1"/>
  <c r="M56" i="7" s="1"/>
  <c r="AP17" i="7"/>
  <c r="AA42" i="7"/>
  <c r="AH39" i="7"/>
  <c r="L12" i="7"/>
  <c r="AM12" i="7" s="1"/>
  <c r="AG39" i="7"/>
  <c r="G10" i="6"/>
  <c r="F10" i="6"/>
  <c r="N35" i="4"/>
  <c r="L14" i="7"/>
  <c r="AM14" i="7" s="1"/>
  <c r="AQ11" i="7"/>
  <c r="AQ10" i="7"/>
  <c r="M96" i="2"/>
  <c r="AP16" i="7"/>
  <c r="Z42" i="7"/>
  <c r="AP11" i="7"/>
  <c r="AP10" i="7"/>
  <c r="M35" i="4"/>
  <c r="O16" i="7"/>
  <c r="X22" i="7"/>
  <c r="AM22" i="7" s="1"/>
  <c r="AK31" i="7"/>
  <c r="AN31" i="7" s="1"/>
  <c r="O17" i="7"/>
  <c r="AM17" i="7" s="1"/>
  <c r="X23" i="7"/>
  <c r="AM23" i="7" s="1"/>
  <c r="X21" i="7"/>
  <c r="AM21" i="7" s="1"/>
  <c r="AK28" i="7"/>
  <c r="AM20" i="7"/>
  <c r="D11" i="7"/>
  <c r="AN11" i="7" s="1"/>
  <c r="D10" i="7"/>
  <c r="AP14" i="7"/>
  <c r="AP13" i="7"/>
  <c r="AP12" i="7"/>
  <c r="C11" i="7"/>
  <c r="AM11" i="7" s="1"/>
  <c r="C10" i="7"/>
  <c r="E13" i="8"/>
  <c r="AQ29" i="7"/>
  <c r="AK29" i="7"/>
  <c r="AN29" i="7" s="1"/>
  <c r="U19" i="7"/>
  <c r="AM19" i="7" s="1"/>
  <c r="AP27" i="7"/>
  <c r="AQ26" i="7"/>
  <c r="AP26" i="7"/>
  <c r="AP20" i="7"/>
  <c r="F50" i="7"/>
  <c r="AP19" i="7"/>
  <c r="F51" i="7"/>
  <c r="E50" i="7"/>
  <c r="U18" i="7"/>
  <c r="AP18" i="7"/>
  <c r="AJ31" i="7"/>
  <c r="AM31" i="7" s="1"/>
  <c r="AP31" i="7"/>
  <c r="AJ29" i="7"/>
  <c r="AM29" i="7" s="1"/>
  <c r="AP29" i="7"/>
  <c r="AJ28" i="7"/>
  <c r="AP28" i="7"/>
  <c r="AQ25" i="7"/>
  <c r="AH25" i="7"/>
  <c r="AN25" i="7" s="1"/>
  <c r="Y23" i="7"/>
  <c r="AN23" i="7" s="1"/>
  <c r="AQ23" i="7"/>
  <c r="Y22" i="7"/>
  <c r="AN22" i="7" s="1"/>
  <c r="AQ22" i="7"/>
  <c r="Y21" i="7"/>
  <c r="AN21" i="7" s="1"/>
  <c r="AQ21" i="7"/>
  <c r="Y20" i="7"/>
  <c r="AQ20" i="7"/>
  <c r="V19" i="7"/>
  <c r="AN19" i="7" s="1"/>
  <c r="AQ19" i="7"/>
  <c r="V18" i="7"/>
  <c r="AQ18" i="7"/>
  <c r="P17" i="7"/>
  <c r="AN17" i="7" s="1"/>
  <c r="AQ17" i="7"/>
  <c r="P16" i="7"/>
  <c r="AQ16" i="7"/>
  <c r="M14" i="7"/>
  <c r="AN14" i="7" s="1"/>
  <c r="AQ14" i="7"/>
  <c r="M13" i="7"/>
  <c r="AN13" i="7" s="1"/>
  <c r="AQ13" i="7"/>
  <c r="M12" i="7"/>
  <c r="AQ12" i="7"/>
  <c r="AH26" i="7"/>
  <c r="AG27" i="7"/>
  <c r="AM27" i="7" s="1"/>
  <c r="AG26" i="7"/>
  <c r="AG25" i="7"/>
  <c r="AM25" i="7" s="1"/>
  <c r="AQ27" i="7"/>
  <c r="AH27" i="7"/>
  <c r="AN27" i="7" s="1"/>
  <c r="M55" i="7"/>
  <c r="AQ15" i="7"/>
  <c r="M15" i="7"/>
  <c r="AN15" i="7" s="1"/>
  <c r="G9" i="6"/>
  <c r="AP15" i="7"/>
  <c r="L15" i="7"/>
  <c r="AM15" i="7" s="1"/>
  <c r="L55" i="7"/>
  <c r="M91" i="1"/>
  <c r="X32" i="7" l="1"/>
  <c r="N91" i="1"/>
  <c r="AM28" i="7"/>
  <c r="AJ32" i="7"/>
  <c r="AN16" i="7"/>
  <c r="P32" i="7"/>
  <c r="AN28" i="7"/>
  <c r="AK32" i="7"/>
  <c r="AM16" i="7"/>
  <c r="O32" i="7"/>
  <c r="AM26" i="7"/>
  <c r="AG32" i="7"/>
  <c r="AN26" i="7"/>
  <c r="AH32" i="7"/>
  <c r="AN12" i="7"/>
  <c r="M32" i="7"/>
  <c r="AN18" i="7"/>
  <c r="V32" i="7"/>
  <c r="AN20" i="7"/>
  <c r="Y32" i="7"/>
  <c r="AM18" i="7"/>
  <c r="U32" i="7"/>
  <c r="D32" i="7"/>
  <c r="AN10" i="7"/>
  <c r="L32" i="7"/>
  <c r="C32" i="7"/>
  <c r="AM10" i="7"/>
  <c r="AQ32" i="7"/>
  <c r="AP32" i="7"/>
  <c r="Y32" i="1" l="1"/>
  <c r="Y83" i="1" s="1"/>
  <c r="M51" i="9" s="1"/>
  <c r="BN17" i="9" s="1"/>
  <c r="Z32" i="1"/>
  <c r="Z83" i="1" s="1"/>
  <c r="N51" i="9" s="1"/>
  <c r="BO17" i="9" s="1"/>
  <c r="Y31" i="1"/>
  <c r="Y82" i="1" s="1"/>
  <c r="M50" i="9" s="1"/>
  <c r="BK17" i="9" s="1"/>
  <c r="Z31" i="1"/>
  <c r="Z82" i="1" s="1"/>
  <c r="N50" i="9" s="1"/>
  <c r="BL17" i="9" s="1"/>
  <c r="X31" i="1"/>
  <c r="M94" i="1"/>
  <c r="N94" i="1"/>
  <c r="L94" i="1"/>
  <c r="L35" i="5" l="1"/>
  <c r="Y29" i="5"/>
  <c r="Z29" i="5"/>
  <c r="Y30" i="5"/>
  <c r="Z30" i="5"/>
  <c r="Y26" i="5"/>
  <c r="Z26" i="5"/>
  <c r="Y27" i="5"/>
  <c r="Z27" i="5"/>
  <c r="Y23" i="5"/>
  <c r="Z23" i="5"/>
  <c r="Y24" i="5"/>
  <c r="Z24" i="5"/>
  <c r="Y25" i="5"/>
  <c r="Z25" i="5"/>
  <c r="Y22" i="5"/>
  <c r="Y39" i="5" s="1"/>
  <c r="AH42" i="9" s="1"/>
  <c r="AJ13" i="9" s="1"/>
  <c r="Z22" i="5"/>
  <c r="Z39" i="5" s="1"/>
  <c r="AI42" i="9" s="1"/>
  <c r="AK13" i="9" s="1"/>
  <c r="Y21" i="5"/>
  <c r="Y38" i="5" s="1"/>
  <c r="AH41" i="9" s="1"/>
  <c r="X21" i="5"/>
  <c r="Y17" i="5"/>
  <c r="Z17" i="5"/>
  <c r="Y18" i="5"/>
  <c r="Z18" i="5"/>
  <c r="Y19" i="5"/>
  <c r="Z19" i="5"/>
  <c r="Y20" i="5"/>
  <c r="Z20" i="5"/>
  <c r="Z21" i="5"/>
  <c r="Z38" i="5" s="1"/>
  <c r="AI41" i="9" s="1"/>
  <c r="Y10" i="5"/>
  <c r="Z10" i="5"/>
  <c r="Y11" i="5"/>
  <c r="Z11" i="5"/>
  <c r="Y12" i="5"/>
  <c r="Z12" i="5"/>
  <c r="Y13" i="5"/>
  <c r="Z13" i="5"/>
  <c r="X10" i="5"/>
  <c r="Y19" i="4"/>
  <c r="Z19" i="4"/>
  <c r="Y20" i="4"/>
  <c r="Y31" i="4" s="1"/>
  <c r="AA42" i="9" s="1"/>
  <c r="Z20" i="4"/>
  <c r="Y21" i="4"/>
  <c r="Y32" i="4" s="1"/>
  <c r="AA43" i="9" s="1"/>
  <c r="Z21" i="4"/>
  <c r="Z32" i="4" s="1"/>
  <c r="AB43" i="9" s="1"/>
  <c r="Y17" i="4"/>
  <c r="Y30" i="4" s="1"/>
  <c r="AA41" i="9" s="1"/>
  <c r="Z17" i="4"/>
  <c r="Z30" i="4" s="1"/>
  <c r="AB41" i="9" s="1"/>
  <c r="Y18" i="4"/>
  <c r="Z18" i="4"/>
  <c r="Y16" i="4"/>
  <c r="Y29" i="4" s="1"/>
  <c r="AA40" i="9" s="1"/>
  <c r="Z16" i="4"/>
  <c r="Y14" i="4"/>
  <c r="Z14" i="4"/>
  <c r="Y15" i="4"/>
  <c r="Z15" i="4"/>
  <c r="Y10" i="4"/>
  <c r="Z10" i="4"/>
  <c r="Y11" i="4"/>
  <c r="Z11" i="4"/>
  <c r="Y12" i="4"/>
  <c r="Z12" i="4"/>
  <c r="Y13" i="4"/>
  <c r="Z13" i="4"/>
  <c r="Y15" i="3"/>
  <c r="Y26" i="3" s="1"/>
  <c r="Z15" i="3"/>
  <c r="Z26" i="3" s="1"/>
  <c r="Y11" i="3"/>
  <c r="Z11" i="3"/>
  <c r="Y12" i="3"/>
  <c r="Z12" i="3"/>
  <c r="Y35" i="1"/>
  <c r="Y86" i="1" s="1"/>
  <c r="M54" i="9" s="1"/>
  <c r="CC20" i="9" s="1"/>
  <c r="Z35" i="1"/>
  <c r="Z86" i="1" s="1"/>
  <c r="N54" i="9" s="1"/>
  <c r="CD20" i="9" s="1"/>
  <c r="Y36" i="1"/>
  <c r="Y85" i="1" s="1"/>
  <c r="M53" i="9" s="1"/>
  <c r="BZ20" i="9" s="1"/>
  <c r="Z36" i="1"/>
  <c r="Z85" i="1" s="1"/>
  <c r="N53" i="9" s="1"/>
  <c r="CA20" i="9" s="1"/>
  <c r="Y28" i="1"/>
  <c r="Y79" i="1" s="1"/>
  <c r="M47" i="9" s="1"/>
  <c r="Z28" i="1"/>
  <c r="Z79" i="1" s="1"/>
  <c r="N47" i="9" s="1"/>
  <c r="Y29" i="1"/>
  <c r="Y80" i="1" s="1"/>
  <c r="M48" i="9" s="1"/>
  <c r="Z29" i="1"/>
  <c r="Z80" i="1" s="1"/>
  <c r="N48" i="9" s="1"/>
  <c r="Y30" i="1"/>
  <c r="Y81" i="1" s="1"/>
  <c r="M49" i="9" s="1"/>
  <c r="BH17" i="9" s="1"/>
  <c r="Z30" i="1"/>
  <c r="Z81" i="1" s="1"/>
  <c r="N49" i="9" s="1"/>
  <c r="BI17" i="9" s="1"/>
  <c r="Y24" i="1"/>
  <c r="Y76" i="1" s="1"/>
  <c r="M44" i="9" s="1"/>
  <c r="AP14" i="9" s="1"/>
  <c r="Z24" i="1"/>
  <c r="Z76" i="1" s="1"/>
  <c r="N44" i="9" s="1"/>
  <c r="AQ14" i="9" s="1"/>
  <c r="Y25" i="1"/>
  <c r="Y75" i="1" s="1"/>
  <c r="M43" i="9" s="1"/>
  <c r="Z25" i="1"/>
  <c r="Z75" i="1" s="1"/>
  <c r="N43" i="9" s="1"/>
  <c r="Y26" i="1"/>
  <c r="Y77" i="1" s="1"/>
  <c r="M45" i="9" s="1"/>
  <c r="AS15" i="9" s="1"/>
  <c r="Z26" i="1"/>
  <c r="Z77" i="1" s="1"/>
  <c r="N45" i="9" s="1"/>
  <c r="AT15" i="9" s="1"/>
  <c r="X24" i="1"/>
  <c r="Y20" i="1"/>
  <c r="Z20" i="1"/>
  <c r="Y21" i="1"/>
  <c r="Z21" i="1"/>
  <c r="Y22" i="1"/>
  <c r="Z22" i="1"/>
  <c r="Y23" i="1"/>
  <c r="Z23" i="1"/>
  <c r="Y17" i="1"/>
  <c r="Z17" i="1"/>
  <c r="Y18" i="1"/>
  <c r="Z18" i="1"/>
  <c r="Y19" i="1"/>
  <c r="Z19" i="1"/>
  <c r="Y15" i="1"/>
  <c r="Z15" i="1"/>
  <c r="Y10" i="1"/>
  <c r="Y71" i="1" s="1"/>
  <c r="M39" i="9" s="1"/>
  <c r="Z10" i="1"/>
  <c r="Z71" i="1" s="1"/>
  <c r="N39" i="9" s="1"/>
  <c r="Y11" i="1"/>
  <c r="Y70" i="1" s="1"/>
  <c r="M38" i="9" s="1"/>
  <c r="Z11" i="1"/>
  <c r="Z70" i="1" s="1"/>
  <c r="N38" i="9" s="1"/>
  <c r="Y12" i="1"/>
  <c r="Y72" i="1" s="1"/>
  <c r="M40" i="9" s="1"/>
  <c r="Z12" i="1"/>
  <c r="Z72" i="1" s="1"/>
  <c r="N40" i="9" s="1"/>
  <c r="Z70" i="2"/>
  <c r="Z86" i="2" s="1"/>
  <c r="G42" i="9" s="1"/>
  <c r="Y70" i="2"/>
  <c r="Y86" i="2" s="1"/>
  <c r="F42" i="9" s="1"/>
  <c r="X70" i="2"/>
  <c r="Y64" i="2"/>
  <c r="Z64" i="2"/>
  <c r="X64" i="2"/>
  <c r="Z62" i="2"/>
  <c r="X62" i="2"/>
  <c r="Y62" i="2"/>
  <c r="X61" i="2"/>
  <c r="Y61" i="2"/>
  <c r="Y102" i="2" s="1"/>
  <c r="F58" i="9" s="1"/>
  <c r="CI28" i="9" s="1"/>
  <c r="Z61" i="2"/>
  <c r="Z102" i="2" s="1"/>
  <c r="G58" i="9" s="1"/>
  <c r="CJ28" i="9" s="1"/>
  <c r="Y60" i="2"/>
  <c r="Y103" i="2" s="1"/>
  <c r="F59" i="9" s="1"/>
  <c r="CL28" i="9" s="1"/>
  <c r="Z60" i="2"/>
  <c r="Z103" i="2" s="1"/>
  <c r="G59" i="9" s="1"/>
  <c r="CM28" i="9" s="1"/>
  <c r="X60" i="2"/>
  <c r="Y58" i="2"/>
  <c r="Y101" i="2" s="1"/>
  <c r="F57" i="9" s="1"/>
  <c r="CI27" i="9" s="1"/>
  <c r="Z58" i="2"/>
  <c r="Z101" i="2" s="1"/>
  <c r="G57" i="9" s="1"/>
  <c r="CJ27" i="9" s="1"/>
  <c r="X58" i="2"/>
  <c r="Y55" i="2"/>
  <c r="Y98" i="2" s="1"/>
  <c r="F54" i="9" s="1"/>
  <c r="BW20" i="9" s="1"/>
  <c r="Z55" i="2"/>
  <c r="Z98" i="2" s="1"/>
  <c r="G54" i="9" s="1"/>
  <c r="BX20" i="9" s="1"/>
  <c r="Y56" i="2"/>
  <c r="Y99" i="2" s="1"/>
  <c r="F55" i="9" s="1"/>
  <c r="CC21" i="9" s="1"/>
  <c r="Z56" i="2"/>
  <c r="Z99" i="2" s="1"/>
  <c r="G55" i="9" s="1"/>
  <c r="CD21" i="9" s="1"/>
  <c r="Y57" i="2"/>
  <c r="Y100" i="2" s="1"/>
  <c r="F56" i="9" s="1"/>
  <c r="CF21" i="9" s="1"/>
  <c r="Z57" i="2"/>
  <c r="Z100" i="2" s="1"/>
  <c r="G56" i="9" s="1"/>
  <c r="CG21" i="9" s="1"/>
  <c r="Y53" i="2"/>
  <c r="Y97" i="2" s="1"/>
  <c r="F53" i="9" s="1"/>
  <c r="BW19" i="9" s="1"/>
  <c r="Z53" i="2"/>
  <c r="Z97" i="2" s="1"/>
  <c r="G53" i="9" s="1"/>
  <c r="BX19" i="9" s="1"/>
  <c r="Y49" i="2"/>
  <c r="Z49" i="2"/>
  <c r="Y50" i="2"/>
  <c r="Y95" i="2" s="1"/>
  <c r="F51" i="9" s="1"/>
  <c r="Z50" i="2"/>
  <c r="Z95" i="2" s="1"/>
  <c r="G51" i="9" s="1"/>
  <c r="BF16" i="9" s="1"/>
  <c r="Y51" i="2"/>
  <c r="Y96" i="2" s="1"/>
  <c r="F52" i="9" s="1"/>
  <c r="BT19" i="9" s="1"/>
  <c r="Z51" i="2"/>
  <c r="Z96" i="2" s="1"/>
  <c r="G52" i="9" s="1"/>
  <c r="BU19" i="9" s="1"/>
  <c r="Y48" i="2"/>
  <c r="Y94" i="2" s="1"/>
  <c r="F50" i="9" s="1"/>
  <c r="Z48" i="2"/>
  <c r="Z94" i="2" s="1"/>
  <c r="G50" i="9" s="1"/>
  <c r="Y46" i="2"/>
  <c r="Y93" i="2" s="1"/>
  <c r="F49" i="9" s="1"/>
  <c r="AV15" i="9" s="1"/>
  <c r="Z46" i="2"/>
  <c r="Z93" i="2" s="1"/>
  <c r="G49" i="9" s="1"/>
  <c r="AW15" i="9" s="1"/>
  <c r="Z45" i="2"/>
  <c r="Y45" i="2"/>
  <c r="Y43" i="2"/>
  <c r="Z43" i="2"/>
  <c r="Y44" i="2"/>
  <c r="Y91" i="2" s="1"/>
  <c r="F47" i="9" s="1"/>
  <c r="AJ14" i="9" s="1"/>
  <c r="Z44" i="2"/>
  <c r="Y41" i="2"/>
  <c r="Y92" i="2" s="1"/>
  <c r="F48" i="9" s="1"/>
  <c r="AM14" i="9" s="1"/>
  <c r="Z41" i="2"/>
  <c r="Z92" i="2" s="1"/>
  <c r="G48" i="9" s="1"/>
  <c r="AN14" i="9" s="1"/>
  <c r="Y38" i="2"/>
  <c r="Z38" i="2"/>
  <c r="Y39" i="2"/>
  <c r="Z39" i="2"/>
  <c r="Y35" i="2"/>
  <c r="Z35" i="2"/>
  <c r="Y36" i="2"/>
  <c r="Y89" i="2" s="1"/>
  <c r="F45" i="9" s="1"/>
  <c r="X12" i="9" s="1"/>
  <c r="Z36" i="2"/>
  <c r="Z89" i="2" s="1"/>
  <c r="G45" i="9" s="1"/>
  <c r="Y12" i="9" s="1"/>
  <c r="Y32" i="2"/>
  <c r="Z32" i="2"/>
  <c r="Y33" i="2"/>
  <c r="Z33" i="2"/>
  <c r="Y34" i="2"/>
  <c r="Z34" i="2"/>
  <c r="Z88" i="2" s="1"/>
  <c r="G44" i="9" s="1"/>
  <c r="Y28" i="2"/>
  <c r="Z28" i="2"/>
  <c r="Y23" i="2"/>
  <c r="Z23" i="2"/>
  <c r="Y24" i="2"/>
  <c r="Z24" i="2"/>
  <c r="Y25" i="2"/>
  <c r="Z25" i="2"/>
  <c r="Y21" i="2"/>
  <c r="Z21" i="2"/>
  <c r="Y19" i="2"/>
  <c r="Z19" i="2"/>
  <c r="Y20" i="2"/>
  <c r="Y84" i="2" s="1"/>
  <c r="F40" i="9" s="1"/>
  <c r="Z20" i="2"/>
  <c r="Z84" i="2" s="1"/>
  <c r="G40" i="9" s="1"/>
  <c r="Y15" i="2"/>
  <c r="Y83" i="2" s="1"/>
  <c r="F39" i="9" s="1"/>
  <c r="F9" i="9" s="1"/>
  <c r="Z15" i="2"/>
  <c r="Z83" i="2" s="1"/>
  <c r="G39" i="9" s="1"/>
  <c r="G9" i="9" s="1"/>
  <c r="Y16" i="2"/>
  <c r="Z16" i="2"/>
  <c r="Y13" i="2"/>
  <c r="Z13" i="2"/>
  <c r="Y10" i="2"/>
  <c r="Z10" i="2"/>
  <c r="Y11" i="2"/>
  <c r="Z11" i="2"/>
  <c r="X11" i="2"/>
  <c r="X10" i="2"/>
  <c r="E14" i="8"/>
  <c r="D14" i="8"/>
  <c r="Y25" i="3" l="1"/>
  <c r="T38" i="9" s="1"/>
  <c r="Y27" i="3"/>
  <c r="T41" i="9" s="1"/>
  <c r="T39" i="9"/>
  <c r="BN18" i="9" s="1"/>
  <c r="Z25" i="3"/>
  <c r="U38" i="9" s="1"/>
  <c r="Z73" i="1"/>
  <c r="N41" i="9" s="1"/>
  <c r="AY16" i="9"/>
  <c r="AZ16" i="9"/>
  <c r="Y37" i="5"/>
  <c r="AH40" i="9" s="1"/>
  <c r="O10" i="9" s="1"/>
  <c r="Z37" i="5"/>
  <c r="AI40" i="9" s="1"/>
  <c r="P10" i="9" s="1"/>
  <c r="BB16" i="9"/>
  <c r="BC16" i="9"/>
  <c r="Z31" i="4"/>
  <c r="AB42" i="9" s="1"/>
  <c r="V11" i="9"/>
  <c r="BE16" i="9"/>
  <c r="U39" i="9"/>
  <c r="Y73" i="1"/>
  <c r="M41" i="9" s="1"/>
  <c r="AD13" i="9" s="1"/>
  <c r="AE13" i="9"/>
  <c r="Y88" i="2"/>
  <c r="F44" i="9" s="1"/>
  <c r="U11" i="9" s="1"/>
  <c r="Z29" i="4"/>
  <c r="AB40" i="9" s="1"/>
  <c r="Z91" i="2"/>
  <c r="G47" i="9" s="1"/>
  <c r="AK14" i="9" s="1"/>
  <c r="Y87" i="2"/>
  <c r="F43" i="9" s="1"/>
  <c r="R11" i="9" s="1"/>
  <c r="Z87" i="2"/>
  <c r="G43" i="9" s="1"/>
  <c r="Z74" i="1"/>
  <c r="Y74" i="1"/>
  <c r="Z90" i="2"/>
  <c r="G46" i="9" s="1"/>
  <c r="Y90" i="2"/>
  <c r="F46" i="9" s="1"/>
  <c r="AA12" i="9" s="1"/>
  <c r="Z27" i="4"/>
  <c r="AB38" i="9" s="1"/>
  <c r="Y27" i="4"/>
  <c r="AA38" i="9" s="1"/>
  <c r="Z28" i="4"/>
  <c r="AB39" i="9" s="1"/>
  <c r="Y28" i="4"/>
  <c r="AA39" i="9" s="1"/>
  <c r="Z82" i="2"/>
  <c r="G38" i="9" s="1"/>
  <c r="Y82" i="2"/>
  <c r="F38" i="9" s="1"/>
  <c r="Z36" i="5"/>
  <c r="AI39" i="9" s="1"/>
  <c r="Y36" i="5"/>
  <c r="AH39" i="9" s="1"/>
  <c r="Z35" i="5"/>
  <c r="Y35" i="5"/>
  <c r="Z85" i="2"/>
  <c r="G41" i="9" s="1"/>
  <c r="M10" i="9" s="1"/>
  <c r="Y85" i="2"/>
  <c r="F41" i="9" s="1"/>
  <c r="L10" i="9" s="1"/>
  <c r="D24" i="3"/>
  <c r="D82" i="2"/>
  <c r="L80" i="2"/>
  <c r="L77" i="2"/>
  <c r="L82" i="2"/>
  <c r="AA45" i="9" l="1"/>
  <c r="Z34" i="4"/>
  <c r="AB46" i="9" s="1"/>
  <c r="AB12" i="9"/>
  <c r="Z27" i="3"/>
  <c r="U41" i="9" s="1"/>
  <c r="T40" i="9"/>
  <c r="T42" i="9" s="1"/>
  <c r="I9" i="9"/>
  <c r="AB45" i="9"/>
  <c r="AB47" i="9" s="1"/>
  <c r="J9" i="9"/>
  <c r="F60" i="9"/>
  <c r="BO18" i="9"/>
  <c r="U40" i="9"/>
  <c r="U42" i="9" s="1"/>
  <c r="Y87" i="1"/>
  <c r="M56" i="9" s="1"/>
  <c r="M42" i="9"/>
  <c r="Z87" i="1"/>
  <c r="N56" i="9" s="1"/>
  <c r="N42" i="9"/>
  <c r="S11" i="9"/>
  <c r="G60" i="9"/>
  <c r="Y40" i="5"/>
  <c r="AH44" i="9" s="1"/>
  <c r="AH38" i="9"/>
  <c r="Z40" i="5"/>
  <c r="AI44" i="9" s="1"/>
  <c r="AI38" i="9"/>
  <c r="Z104" i="2"/>
  <c r="Y34" i="4"/>
  <c r="AA46" i="9" s="1"/>
  <c r="Y104" i="2"/>
  <c r="L6" i="1"/>
  <c r="AA47" i="9" l="1"/>
  <c r="AG13" i="9"/>
  <c r="M55" i="9"/>
  <c r="AH13" i="9"/>
  <c r="N55" i="9"/>
  <c r="AH43" i="9"/>
  <c r="AH45" i="9" s="1"/>
  <c r="C9" i="9"/>
  <c r="AI43" i="9"/>
  <c r="AI45" i="9" s="1"/>
  <c r="D9" i="9"/>
  <c r="E6" i="6"/>
  <c r="L6" i="5"/>
  <c r="R6" i="5" s="1"/>
  <c r="X6" i="5" s="1"/>
  <c r="L6" i="4"/>
  <c r="R6" i="4" s="1"/>
  <c r="X6" i="4" s="1"/>
  <c r="R6" i="3"/>
  <c r="X6" i="3" s="1"/>
  <c r="L6" i="3"/>
  <c r="F7" i="2"/>
  <c r="F7" i="1" s="1"/>
  <c r="K4" i="6"/>
  <c r="H4" i="6"/>
  <c r="E4" i="6"/>
  <c r="L6" i="2" l="1"/>
  <c r="G95" i="2"/>
  <c r="H95" i="2"/>
  <c r="G96" i="2"/>
  <c r="H96" i="2"/>
  <c r="X48" i="2"/>
  <c r="X46" i="2"/>
  <c r="X44" i="2"/>
  <c r="X45" i="2"/>
  <c r="X43" i="2"/>
  <c r="X41" i="2"/>
  <c r="X39" i="2"/>
  <c r="X38" i="2"/>
  <c r="X36" i="2"/>
  <c r="X33" i="2"/>
  <c r="X34" i="2"/>
  <c r="X35" i="2"/>
  <c r="X32" i="2"/>
  <c r="X28" i="2"/>
  <c r="X24" i="2"/>
  <c r="X25" i="2"/>
  <c r="X23" i="2"/>
  <c r="X20" i="2"/>
  <c r="X21" i="2"/>
  <c r="X19" i="2"/>
  <c r="X16" i="2"/>
  <c r="X15" i="2"/>
  <c r="X13" i="2"/>
  <c r="L67" i="1"/>
  <c r="E9" i="6" s="1"/>
  <c r="L66" i="1"/>
  <c r="L70" i="1"/>
  <c r="X36" i="1"/>
  <c r="X35" i="1"/>
  <c r="X32" i="1"/>
  <c r="X26" i="1"/>
  <c r="X27" i="1"/>
  <c r="X28" i="1"/>
  <c r="X29" i="1"/>
  <c r="X30" i="1"/>
  <c r="X25" i="1"/>
  <c r="X22" i="1"/>
  <c r="X23" i="1"/>
  <c r="X21" i="1"/>
  <c r="X18" i="1"/>
  <c r="X19" i="1"/>
  <c r="X20" i="1"/>
  <c r="X17" i="1"/>
  <c r="X15" i="1"/>
  <c r="X12" i="1"/>
  <c r="X10" i="1"/>
  <c r="X11" i="1"/>
  <c r="C25" i="4"/>
  <c r="C21" i="3" s="1"/>
  <c r="C68" i="1" s="1"/>
  <c r="C78" i="2" s="1"/>
  <c r="B66" i="1"/>
  <c r="L19" i="3"/>
  <c r="L20" i="3" s="1"/>
  <c r="E7" i="6" s="1"/>
  <c r="L27" i="4"/>
  <c r="D27" i="4"/>
  <c r="L32" i="5"/>
  <c r="D26" i="3"/>
  <c r="D23" i="3"/>
  <c r="X15" i="3"/>
  <c r="X12" i="3"/>
  <c r="X11" i="3"/>
  <c r="X10" i="4"/>
  <c r="X13" i="5"/>
  <c r="B9" i="6" l="1"/>
  <c r="L92" i="1"/>
  <c r="D27" i="3"/>
  <c r="D28" i="3" s="1"/>
  <c r="C13" i="8"/>
  <c r="C14" i="8" s="1"/>
  <c r="B7" i="6"/>
  <c r="X6" i="2"/>
  <c r="R6" i="1"/>
  <c r="X6" i="1" s="1"/>
  <c r="R6" i="2"/>
  <c r="L24" i="4"/>
  <c r="E8" i="6" s="1"/>
  <c r="D29" i="4"/>
  <c r="X18" i="4"/>
  <c r="C24" i="4"/>
  <c r="C20" i="3" s="1"/>
  <c r="C67" i="1" s="1"/>
  <c r="C77" i="2" s="1"/>
  <c r="C23" i="4"/>
  <c r="C19" i="3" s="1"/>
  <c r="C66" i="1" s="1"/>
  <c r="C76" i="2" s="1"/>
  <c r="X20" i="4"/>
  <c r="X21" i="4"/>
  <c r="X19" i="4"/>
  <c r="X17" i="4"/>
  <c r="X11" i="4"/>
  <c r="X12" i="4"/>
  <c r="X13" i="4"/>
  <c r="X14" i="4"/>
  <c r="X15" i="4"/>
  <c r="X16" i="4"/>
  <c r="X22" i="5"/>
  <c r="X20" i="5"/>
  <c r="E10" i="6"/>
  <c r="L31" i="5"/>
  <c r="B10" i="6" l="1"/>
  <c r="L37" i="5"/>
  <c r="D37" i="5" s="1"/>
  <c r="L38" i="5"/>
  <c r="D38" i="5" s="1"/>
  <c r="X24" i="5"/>
  <c r="X23" i="5"/>
  <c r="X17" i="5"/>
  <c r="X18" i="5"/>
  <c r="X19" i="5"/>
  <c r="X11" i="5"/>
  <c r="X12" i="5"/>
  <c r="D39" i="5" l="1"/>
  <c r="L39" i="5"/>
  <c r="BE33" i="9"/>
  <c r="BF33" i="9"/>
  <c r="BH33" i="9"/>
  <c r="BI33" i="9"/>
  <c r="BK33" i="9"/>
  <c r="BL33" i="9"/>
  <c r="BN33" i="9"/>
  <c r="BO33" i="9"/>
  <c r="AF40" i="9" l="1"/>
  <c r="X35" i="5"/>
  <c r="X28" i="4" l="1"/>
  <c r="AF39" i="9"/>
  <c r="AF38" i="9"/>
  <c r="AG38" i="9"/>
  <c r="AD39" i="9"/>
  <c r="Z39" i="9"/>
  <c r="Y39" i="9"/>
  <c r="Y40" i="9"/>
  <c r="X41" i="9"/>
  <c r="Y41" i="9"/>
  <c r="Y42" i="9"/>
  <c r="X43" i="9"/>
  <c r="Y43" i="9"/>
  <c r="X44" i="9"/>
  <c r="Y44" i="9"/>
  <c r="W39" i="9"/>
  <c r="W41" i="9"/>
  <c r="W42" i="9"/>
  <c r="W43" i="9"/>
  <c r="W44" i="9"/>
  <c r="Y38" i="9"/>
  <c r="Q39" i="9"/>
  <c r="R39" i="9"/>
  <c r="P39" i="9"/>
  <c r="K39" i="9" l="1"/>
  <c r="K40" i="9"/>
  <c r="J41" i="9"/>
  <c r="K41" i="9"/>
  <c r="J42" i="9"/>
  <c r="K42" i="9"/>
  <c r="K43" i="9"/>
  <c r="K44" i="9"/>
  <c r="K45" i="9"/>
  <c r="K46" i="9"/>
  <c r="K47" i="9"/>
  <c r="K48" i="9"/>
  <c r="J49" i="9"/>
  <c r="K49" i="9"/>
  <c r="J50" i="9"/>
  <c r="K50" i="9"/>
  <c r="J51" i="9"/>
  <c r="K51" i="9"/>
  <c r="J52" i="9"/>
  <c r="K52" i="9"/>
  <c r="J53" i="9"/>
  <c r="K53" i="9"/>
  <c r="J54" i="9"/>
  <c r="K54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38" i="9"/>
  <c r="C39" i="9"/>
  <c r="D39" i="9"/>
  <c r="C40" i="9"/>
  <c r="D40" i="9"/>
  <c r="C41" i="9"/>
  <c r="D41" i="9"/>
  <c r="C42" i="9"/>
  <c r="D42" i="9"/>
  <c r="C43" i="9"/>
  <c r="D43" i="9"/>
  <c r="C44" i="9"/>
  <c r="D44" i="9"/>
  <c r="C45" i="9"/>
  <c r="D45" i="9"/>
  <c r="C46" i="9"/>
  <c r="D46" i="9"/>
  <c r="C47" i="9"/>
  <c r="D47" i="9"/>
  <c r="C48" i="9"/>
  <c r="D48" i="9"/>
  <c r="C49" i="9"/>
  <c r="D49" i="9"/>
  <c r="C50" i="9"/>
  <c r="D50" i="9"/>
  <c r="C51" i="9"/>
  <c r="D51" i="9"/>
  <c r="C52" i="9"/>
  <c r="D52" i="9"/>
  <c r="C53" i="9"/>
  <c r="D53" i="9"/>
  <c r="C54" i="9"/>
  <c r="D54" i="9"/>
  <c r="C55" i="9"/>
  <c r="D55" i="9"/>
  <c r="C56" i="9"/>
  <c r="D56" i="9"/>
  <c r="C57" i="9"/>
  <c r="D57" i="9"/>
  <c r="C58" i="9"/>
  <c r="D58" i="9"/>
  <c r="C59" i="9"/>
  <c r="D59" i="9"/>
  <c r="C38" i="9"/>
  <c r="D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X38" i="7"/>
  <c r="X40" i="7"/>
  <c r="X41" i="7"/>
  <c r="X37" i="7"/>
  <c r="AC39" i="7"/>
  <c r="W38" i="7"/>
  <c r="W40" i="7"/>
  <c r="W41" i="7"/>
  <c r="V40" i="7"/>
  <c r="V41" i="7"/>
  <c r="V42" i="7"/>
  <c r="Q38" i="7"/>
  <c r="Q39" i="7"/>
  <c r="I36" i="7"/>
  <c r="P36" i="7" s="1"/>
  <c r="W36" i="7" s="1"/>
  <c r="AD36" i="7" s="1"/>
  <c r="O39" i="7"/>
  <c r="O40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37" i="7"/>
  <c r="I38" i="7"/>
  <c r="I39" i="7"/>
  <c r="I40" i="7"/>
  <c r="I41" i="7"/>
  <c r="I42" i="7"/>
  <c r="I43" i="7"/>
  <c r="I44" i="7"/>
  <c r="I45" i="7"/>
  <c r="I46" i="7"/>
  <c r="I47" i="7"/>
  <c r="I48" i="7"/>
  <c r="I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37" i="7"/>
  <c r="X84" i="1"/>
  <c r="L52" i="9" s="1"/>
  <c r="BP18" i="9" s="1"/>
  <c r="BP33" i="9" s="1"/>
  <c r="V77" i="1"/>
  <c r="J45" i="9" s="1"/>
  <c r="V78" i="1"/>
  <c r="J46" i="9" s="1"/>
  <c r="L89" i="1"/>
  <c r="L88" i="1"/>
  <c r="L87" i="1"/>
  <c r="L86" i="1"/>
  <c r="J86" i="1"/>
  <c r="I51" i="7" s="1"/>
  <c r="L85" i="1"/>
  <c r="L84" i="1"/>
  <c r="L83" i="1"/>
  <c r="L82" i="1"/>
  <c r="L81" i="1"/>
  <c r="L80" i="1"/>
  <c r="L79" i="1"/>
  <c r="L78" i="1"/>
  <c r="L77" i="1"/>
  <c r="L76" i="1"/>
  <c r="L75" i="1"/>
  <c r="L74" i="1"/>
  <c r="D74" i="1" s="1"/>
  <c r="L73" i="1"/>
  <c r="F70" i="1"/>
  <c r="C39" i="7"/>
  <c r="C40" i="7"/>
  <c r="C41" i="7"/>
  <c r="C42" i="7"/>
  <c r="C43" i="7"/>
  <c r="C44" i="7"/>
  <c r="C45" i="7"/>
  <c r="C46" i="7"/>
  <c r="C47" i="7"/>
  <c r="C48" i="7"/>
  <c r="C49" i="7"/>
  <c r="C37" i="7"/>
  <c r="B39" i="7"/>
  <c r="B40" i="7"/>
  <c r="B41" i="7"/>
  <c r="B42" i="7"/>
  <c r="B43" i="7"/>
  <c r="B44" i="7"/>
  <c r="B45" i="7"/>
  <c r="B46" i="7"/>
  <c r="B47" i="7"/>
  <c r="B48" i="7"/>
  <c r="B49" i="7"/>
  <c r="B37" i="7"/>
  <c r="A39" i="7"/>
  <c r="A40" i="7"/>
  <c r="A41" i="7"/>
  <c r="A42" i="7"/>
  <c r="A43" i="7"/>
  <c r="A44" i="7"/>
  <c r="A45" i="7"/>
  <c r="A46" i="7"/>
  <c r="A47" i="7"/>
  <c r="A48" i="7"/>
  <c r="A49" i="7"/>
  <c r="A50" i="7"/>
  <c r="A37" i="7"/>
  <c r="K51" i="7" l="1"/>
  <c r="D86" i="1"/>
  <c r="K53" i="7"/>
  <c r="AO29" i="7" s="1"/>
  <c r="D88" i="1"/>
  <c r="K52" i="7"/>
  <c r="AI28" i="7" s="1"/>
  <c r="D87" i="1"/>
  <c r="K54" i="7"/>
  <c r="D89" i="1"/>
  <c r="K48" i="7"/>
  <c r="W23" i="7" s="1"/>
  <c r="D83" i="1"/>
  <c r="K50" i="7"/>
  <c r="D85" i="1"/>
  <c r="K49" i="7"/>
  <c r="AF25" i="7" s="1"/>
  <c r="D84" i="1"/>
  <c r="K46" i="7"/>
  <c r="W21" i="7" s="1"/>
  <c r="D81" i="1"/>
  <c r="K45" i="7"/>
  <c r="D80" i="1"/>
  <c r="K47" i="7"/>
  <c r="W22" i="7" s="1"/>
  <c r="D82" i="1"/>
  <c r="K42" i="7"/>
  <c r="D77" i="1"/>
  <c r="K44" i="7"/>
  <c r="D79" i="1"/>
  <c r="K43" i="7"/>
  <c r="D78" i="1"/>
  <c r="K40" i="7"/>
  <c r="D75" i="1"/>
  <c r="K41" i="7"/>
  <c r="D76" i="1"/>
  <c r="K38" i="7"/>
  <c r="D73" i="1"/>
  <c r="K39" i="7"/>
  <c r="J87" i="1"/>
  <c r="AO25" i="7"/>
  <c r="X26" i="3"/>
  <c r="S39" i="9" s="1"/>
  <c r="BM18" i="9" s="1"/>
  <c r="X25" i="3"/>
  <c r="S38" i="9" s="1"/>
  <c r="L26" i="3"/>
  <c r="R40" i="7" s="1"/>
  <c r="L25" i="3"/>
  <c r="L24" i="3"/>
  <c r="L23" i="3"/>
  <c r="X33" i="4"/>
  <c r="Z44" i="9" s="1"/>
  <c r="X32" i="4"/>
  <c r="Z43" i="9" s="1"/>
  <c r="X31" i="4"/>
  <c r="Z42" i="9" s="1"/>
  <c r="X30" i="4"/>
  <c r="Z41" i="9" s="1"/>
  <c r="X29" i="4"/>
  <c r="Z40" i="9" s="1"/>
  <c r="X27" i="4"/>
  <c r="Z38" i="9" s="1"/>
  <c r="L31" i="4"/>
  <c r="L29" i="4"/>
  <c r="L30" i="4"/>
  <c r="Y38" i="7" s="1"/>
  <c r="L33" i="4"/>
  <c r="L32" i="4"/>
  <c r="X39" i="5"/>
  <c r="AG42" i="9" s="1"/>
  <c r="AI13" i="9" s="1"/>
  <c r="X38" i="5"/>
  <c r="AG41" i="9" s="1"/>
  <c r="X36" i="5"/>
  <c r="W39" i="5"/>
  <c r="AF42" i="9" s="1"/>
  <c r="AF38" i="7"/>
  <c r="AF37" i="7"/>
  <c r="F35" i="5"/>
  <c r="R66" i="1"/>
  <c r="L68" i="1" s="1"/>
  <c r="R9" i="6" s="1"/>
  <c r="S66" i="1"/>
  <c r="I9" i="6" s="1"/>
  <c r="T66" i="1"/>
  <c r="J9" i="6" s="1"/>
  <c r="D28" i="4" l="1"/>
  <c r="N17" i="7"/>
  <c r="AO21" i="7"/>
  <c r="AI31" i="7"/>
  <c r="AO31" i="7"/>
  <c r="R39" i="7"/>
  <c r="D22" i="3"/>
  <c r="AO23" i="7"/>
  <c r="AI29" i="7"/>
  <c r="AO28" i="7"/>
  <c r="AO22" i="7"/>
  <c r="Y41" i="7"/>
  <c r="AO16" i="7" s="1"/>
  <c r="D33" i="4"/>
  <c r="Y40" i="7"/>
  <c r="D32" i="4"/>
  <c r="Y39" i="7"/>
  <c r="D31" i="4"/>
  <c r="Y37" i="7"/>
  <c r="L34" i="4"/>
  <c r="L35" i="4" s="1"/>
  <c r="R37" i="7"/>
  <c r="L27" i="3"/>
  <c r="R38" i="7"/>
  <c r="I52" i="7"/>
  <c r="J88" i="1"/>
  <c r="S40" i="9"/>
  <c r="X27" i="3"/>
  <c r="S41" i="9" s="1"/>
  <c r="AO17" i="7"/>
  <c r="Z45" i="9"/>
  <c r="X34" i="4"/>
  <c r="AG39" i="9"/>
  <c r="AF39" i="7"/>
  <c r="X79" i="1"/>
  <c r="L47" i="9" s="1"/>
  <c r="X71" i="1"/>
  <c r="L39" i="9" s="1"/>
  <c r="Q63" i="2"/>
  <c r="P63" i="2"/>
  <c r="O63" i="2"/>
  <c r="U63" i="2"/>
  <c r="K57" i="2"/>
  <c r="AI32" i="7" l="1"/>
  <c r="D34" i="4"/>
  <c r="D35" i="4" s="1"/>
  <c r="Y42" i="7"/>
  <c r="N16" i="7"/>
  <c r="N32" i="7" s="1"/>
  <c r="R41" i="7"/>
  <c r="L28" i="3"/>
  <c r="R42" i="7"/>
  <c r="S42" i="9"/>
  <c r="J89" i="1"/>
  <c r="I54" i="7" s="1"/>
  <c r="I53" i="7"/>
  <c r="F76" i="2"/>
  <c r="X85" i="2"/>
  <c r="E41" i="9" s="1"/>
  <c r="K10" i="9" s="1"/>
  <c r="C33" i="9"/>
  <c r="D33" i="9"/>
  <c r="F33" i="9"/>
  <c r="G33" i="9"/>
  <c r="I33" i="9"/>
  <c r="J33" i="9"/>
  <c r="L33" i="9"/>
  <c r="M33" i="9"/>
  <c r="O33" i="9"/>
  <c r="P33" i="9"/>
  <c r="R33" i="9"/>
  <c r="S33" i="9"/>
  <c r="U33" i="9"/>
  <c r="V33" i="9"/>
  <c r="X33" i="9"/>
  <c r="Y33" i="9"/>
  <c r="AA33" i="9"/>
  <c r="AB33" i="9"/>
  <c r="AD33" i="9"/>
  <c r="AE33" i="9"/>
  <c r="AG33" i="9"/>
  <c r="AH33" i="9"/>
  <c r="AJ33" i="9"/>
  <c r="AK33" i="9"/>
  <c r="AM33" i="9"/>
  <c r="AN33" i="9"/>
  <c r="AP33" i="9"/>
  <c r="AQ33" i="9"/>
  <c r="AS33" i="9"/>
  <c r="AT33" i="9"/>
  <c r="AV33" i="9"/>
  <c r="AW33" i="9"/>
  <c r="AY33" i="9"/>
  <c r="AZ33" i="9"/>
  <c r="BB33" i="9"/>
  <c r="BC33" i="9"/>
  <c r="BT33" i="9"/>
  <c r="BU33" i="9"/>
  <c r="BW33" i="9"/>
  <c r="BX33" i="9"/>
  <c r="BZ33" i="9"/>
  <c r="CA33" i="9"/>
  <c r="CC33" i="9"/>
  <c r="CD33" i="9"/>
  <c r="CF33" i="9"/>
  <c r="CG33" i="9"/>
  <c r="CI33" i="9"/>
  <c r="CJ33" i="9"/>
  <c r="CL33" i="9"/>
  <c r="CM33" i="9"/>
  <c r="CN33" i="9"/>
  <c r="CO33" i="9"/>
  <c r="CP33" i="9"/>
  <c r="CR33" i="9" l="1"/>
  <c r="CS33" i="9"/>
  <c r="W25" i="3"/>
  <c r="R38" i="9" s="1"/>
  <c r="AS11" i="7" l="1"/>
  <c r="AT11" i="7"/>
  <c r="AS12" i="7"/>
  <c r="AT12" i="7"/>
  <c r="AS13" i="7"/>
  <c r="AT13" i="7"/>
  <c r="AS14" i="7"/>
  <c r="AT14" i="7"/>
  <c r="AS15" i="7"/>
  <c r="AT15" i="7"/>
  <c r="AS16" i="7"/>
  <c r="AT16" i="7"/>
  <c r="AS17" i="7"/>
  <c r="AT17" i="7"/>
  <c r="AS18" i="7"/>
  <c r="AT18" i="7"/>
  <c r="AS19" i="7"/>
  <c r="AT19" i="7"/>
  <c r="AS20" i="7"/>
  <c r="AT20" i="7"/>
  <c r="AS21" i="7"/>
  <c r="AT21" i="7"/>
  <c r="AS22" i="7"/>
  <c r="AT22" i="7"/>
  <c r="AS23" i="7"/>
  <c r="AT23" i="7"/>
  <c r="AS24" i="7"/>
  <c r="AT24" i="7"/>
  <c r="AS25" i="7"/>
  <c r="AT25" i="7"/>
  <c r="AS26" i="7"/>
  <c r="AT26" i="7"/>
  <c r="AS27" i="7"/>
  <c r="AT27" i="7"/>
  <c r="AS28" i="7"/>
  <c r="AT28" i="7"/>
  <c r="AS29" i="7"/>
  <c r="AT29" i="7"/>
  <c r="AS30" i="7"/>
  <c r="AT30" i="7"/>
  <c r="AS31" i="7"/>
  <c r="AT31" i="7"/>
  <c r="AT10" i="7"/>
  <c r="AS10" i="7"/>
  <c r="E32" i="7"/>
  <c r="F32" i="7"/>
  <c r="G32" i="7"/>
  <c r="I32" i="7"/>
  <c r="O33" i="7" s="1"/>
  <c r="J32" i="7"/>
  <c r="P33" i="7" s="1"/>
  <c r="R32" i="7"/>
  <c r="AA33" i="7" s="1"/>
  <c r="S32" i="7"/>
  <c r="AB33" i="7" s="1"/>
  <c r="AD32" i="7"/>
  <c r="AJ33" i="7" s="1"/>
  <c r="AE32" i="7"/>
  <c r="AK33" i="7" s="1"/>
  <c r="AM32" i="7"/>
  <c r="AN32" i="7"/>
  <c r="C50" i="2" l="1"/>
  <c r="F66" i="1" l="1"/>
  <c r="G66" i="1"/>
  <c r="H66" i="1"/>
  <c r="D37" i="7" l="1"/>
  <c r="AL21" i="7"/>
  <c r="F19" i="3" l="1"/>
  <c r="C31" i="4"/>
  <c r="V39" i="7" s="1"/>
  <c r="G35" i="5"/>
  <c r="H35" i="5"/>
  <c r="G113" i="2" l="1"/>
  <c r="H113" i="2"/>
  <c r="G110" i="2"/>
  <c r="G112" i="2" s="1"/>
  <c r="H110" i="2"/>
  <c r="H112" i="2" s="1"/>
  <c r="D7" i="1" l="1"/>
  <c r="J7" i="1" s="1"/>
  <c r="P7" i="1" s="1"/>
  <c r="V7" i="1" s="1"/>
  <c r="J7" i="2"/>
  <c r="P7" i="2" s="1"/>
  <c r="V7" i="2" s="1"/>
  <c r="D30" i="8"/>
  <c r="E30" i="8" s="1"/>
  <c r="D7" i="3" l="1"/>
  <c r="D31" i="8"/>
  <c r="E31" i="8" s="1"/>
  <c r="J7" i="3" l="1"/>
  <c r="P7" i="3" s="1"/>
  <c r="V7" i="3" s="1"/>
  <c r="D7" i="4"/>
  <c r="I4" i="1"/>
  <c r="I4" i="3" s="1"/>
  <c r="I4" i="4" s="1"/>
  <c r="I4" i="5" s="1"/>
  <c r="J7" i="4" l="1"/>
  <c r="P7" i="4" s="1"/>
  <c r="V7" i="4" s="1"/>
  <c r="D7" i="5"/>
  <c r="J7" i="5" s="1"/>
  <c r="P7" i="5" s="1"/>
  <c r="V7" i="5" s="1"/>
  <c r="C30" i="4" l="1"/>
  <c r="V38" i="7" s="1"/>
  <c r="F23" i="4" l="1"/>
  <c r="F31" i="5"/>
  <c r="AL22" i="7" l="1"/>
  <c r="X75" i="1" l="1"/>
  <c r="J24" i="3"/>
  <c r="P38" i="7" s="1"/>
  <c r="K23" i="3"/>
  <c r="Q37" i="7" s="1"/>
  <c r="J23" i="3"/>
  <c r="P37" i="7" s="1"/>
  <c r="J29" i="4"/>
  <c r="W37" i="7" s="1"/>
  <c r="J37" i="5"/>
  <c r="AD37" i="7" s="1"/>
  <c r="L43" i="9" l="1"/>
  <c r="U50" i="2" l="1"/>
  <c r="X102" i="2" l="1"/>
  <c r="E58" i="9" s="1"/>
  <c r="CH28" i="9" s="1"/>
  <c r="W50" i="2"/>
  <c r="V50" i="2"/>
  <c r="X84" i="2"/>
  <c r="E40" i="9" s="1"/>
  <c r="AL2" i="7" l="1"/>
  <c r="U2" i="2" s="1"/>
  <c r="U2" i="1" s="1"/>
  <c r="U2" i="3" s="1"/>
  <c r="U2" i="4" s="1"/>
  <c r="U2" i="5" s="1"/>
  <c r="AL3" i="7"/>
  <c r="U3" i="2" s="1"/>
  <c r="U3" i="1" s="1"/>
  <c r="U3" i="3" s="1"/>
  <c r="U3" i="4" s="1"/>
  <c r="U3" i="5" s="1"/>
  <c r="AL1" i="7"/>
  <c r="U1" i="2" s="1"/>
  <c r="U1" i="1" s="1"/>
  <c r="U1" i="3" s="1"/>
  <c r="U1" i="4" s="1"/>
  <c r="U1" i="5" s="1"/>
  <c r="H29" i="6" l="1"/>
  <c r="G22" i="6"/>
  <c r="G23" i="6" s="1"/>
  <c r="G24" i="6" s="1"/>
  <c r="G25" i="6" s="1"/>
  <c r="G26" i="6" s="1"/>
  <c r="G27" i="6" s="1"/>
  <c r="G28" i="6" s="1"/>
  <c r="I29" i="6" l="1"/>
  <c r="J29" i="6"/>
  <c r="G76" i="2"/>
  <c r="H76" i="2"/>
  <c r="B38" i="9"/>
  <c r="V71" i="1"/>
  <c r="I36" i="1"/>
  <c r="K36" i="1"/>
  <c r="J36" i="1"/>
  <c r="X86" i="1"/>
  <c r="L54" i="9" s="1"/>
  <c r="CB20" i="9" s="1"/>
  <c r="D36" i="1"/>
  <c r="E36" i="1"/>
  <c r="C36" i="1"/>
  <c r="A36" i="1"/>
  <c r="H97" i="2" l="1"/>
  <c r="G97" i="2"/>
  <c r="V80" i="1"/>
  <c r="J48" i="9" s="1"/>
  <c r="J39" i="9"/>
  <c r="X85" i="1"/>
  <c r="L53" i="9" s="1"/>
  <c r="BY20" i="9" s="1"/>
  <c r="K26" i="3"/>
  <c r="Q40" i="7" s="1"/>
  <c r="K31" i="4"/>
  <c r="X39" i="7" s="1"/>
  <c r="J31" i="4"/>
  <c r="W39" i="7" s="1"/>
  <c r="C38" i="5"/>
  <c r="AC38" i="7" s="1"/>
  <c r="C37" i="5"/>
  <c r="AC37" i="7" s="1"/>
  <c r="G105" i="2" l="1"/>
  <c r="G106" i="2"/>
  <c r="G107" i="2" s="1"/>
  <c r="H105" i="2"/>
  <c r="H106" i="2"/>
  <c r="H107" i="2" s="1"/>
  <c r="X87" i="2"/>
  <c r="E43" i="9" s="1"/>
  <c r="Q11" i="9" s="1"/>
  <c r="U39" i="5" l="1"/>
  <c r="AD42" i="9" s="1"/>
  <c r="U38" i="5"/>
  <c r="AD41" i="9" s="1"/>
  <c r="U37" i="5"/>
  <c r="AD40" i="9" s="1"/>
  <c r="U35" i="5"/>
  <c r="AD38" i="9" s="1"/>
  <c r="U29" i="4"/>
  <c r="W40" i="9" s="1"/>
  <c r="U27" i="4"/>
  <c r="W38" i="9" s="1"/>
  <c r="U25" i="3"/>
  <c r="P38" i="9" s="1"/>
  <c r="J26" i="3"/>
  <c r="P40" i="7" s="1"/>
  <c r="J85" i="1" l="1"/>
  <c r="I50" i="7" s="1"/>
  <c r="J84" i="1"/>
  <c r="I49" i="7" s="1"/>
  <c r="U52" i="2" l="1"/>
  <c r="I52" i="2"/>
  <c r="K52" i="2"/>
  <c r="T76" i="2"/>
  <c r="J6" i="6" s="1"/>
  <c r="S76" i="2"/>
  <c r="I6" i="6" s="1"/>
  <c r="R76" i="2"/>
  <c r="C24" i="3"/>
  <c r="O38" i="7" s="1"/>
  <c r="C23" i="3"/>
  <c r="O37" i="7" s="1"/>
  <c r="T19" i="3"/>
  <c r="J7" i="6" s="1"/>
  <c r="S19" i="3"/>
  <c r="I7" i="6" s="1"/>
  <c r="R19" i="3"/>
  <c r="L21" i="3" s="1"/>
  <c r="R7" i="6" s="1"/>
  <c r="G19" i="3"/>
  <c r="H19" i="3"/>
  <c r="V31" i="4"/>
  <c r="X42" i="9" s="1"/>
  <c r="V27" i="4"/>
  <c r="X38" i="9" s="1"/>
  <c r="C29" i="4"/>
  <c r="V37" i="7" s="1"/>
  <c r="C27" i="4"/>
  <c r="G23" i="4"/>
  <c r="G36" i="4" s="1"/>
  <c r="H23" i="4"/>
  <c r="H36" i="4" s="1"/>
  <c r="S23" i="4"/>
  <c r="I8" i="6" s="1"/>
  <c r="T23" i="4"/>
  <c r="J8" i="6" s="1"/>
  <c r="W38" i="5" l="1"/>
  <c r="AF41" i="9" s="1"/>
  <c r="V37" i="5"/>
  <c r="AE40" i="9" s="1"/>
  <c r="V36" i="5"/>
  <c r="AE39" i="9" s="1"/>
  <c r="X26" i="5" l="1"/>
  <c r="V72" i="1" l="1"/>
  <c r="J40" i="9" s="1"/>
  <c r="V39" i="5" l="1"/>
  <c r="AE42" i="9" s="1"/>
  <c r="V38" i="5"/>
  <c r="AE41" i="9" s="1"/>
  <c r="V35" i="5"/>
  <c r="AE38" i="9" s="1"/>
  <c r="V28" i="4"/>
  <c r="X39" i="9" s="1"/>
  <c r="V29" i="4"/>
  <c r="X40" i="9" s="1"/>
  <c r="V25" i="3"/>
  <c r="Q38" i="9" s="1"/>
  <c r="V76" i="1"/>
  <c r="J44" i="9" s="1"/>
  <c r="V75" i="1"/>
  <c r="J43" i="9" s="1"/>
  <c r="W70" i="1"/>
  <c r="K38" i="9" s="1"/>
  <c r="V70" i="1"/>
  <c r="J38" i="9" l="1"/>
  <c r="V79" i="1"/>
  <c r="J47" i="9" s="1"/>
  <c r="D5" i="9"/>
  <c r="G5" i="9" s="1"/>
  <c r="J5" i="9" s="1"/>
  <c r="M5" i="9" s="1"/>
  <c r="C5" i="9"/>
  <c r="F5" i="9" s="1"/>
  <c r="I5" i="9" s="1"/>
  <c r="L5" i="9" s="1"/>
  <c r="B5" i="9"/>
  <c r="E5" i="9" s="1"/>
  <c r="H5" i="9" s="1"/>
  <c r="K5" i="9" s="1"/>
  <c r="AG5" i="9" l="1"/>
  <c r="O5" i="9"/>
  <c r="R5" i="9" s="1"/>
  <c r="U5" i="9" s="1"/>
  <c r="X5" i="9" s="1"/>
  <c r="AA5" i="9" s="1"/>
  <c r="AD5" i="9" s="1"/>
  <c r="AF5" i="9"/>
  <c r="N5" i="9"/>
  <c r="Q5" i="9" s="1"/>
  <c r="T5" i="9" s="1"/>
  <c r="W5" i="9" s="1"/>
  <c r="Z5" i="9" s="1"/>
  <c r="AC5" i="9" s="1"/>
  <c r="AH5" i="9"/>
  <c r="P5" i="9"/>
  <c r="S5" i="9" s="1"/>
  <c r="V5" i="9" s="1"/>
  <c r="Y5" i="9" s="1"/>
  <c r="AB5" i="9" s="1"/>
  <c r="AE5" i="9" s="1"/>
  <c r="BC5" i="9" l="1"/>
  <c r="BF5" i="9" s="1"/>
  <c r="AK5" i="9"/>
  <c r="AN5" i="9" s="1"/>
  <c r="AQ5" i="9" s="1"/>
  <c r="AT5" i="9" s="1"/>
  <c r="BA5" i="9"/>
  <c r="BD5" i="9" s="1"/>
  <c r="AI5" i="9"/>
  <c r="AL5" i="9" s="1"/>
  <c r="AO5" i="9" s="1"/>
  <c r="AR5" i="9" s="1"/>
  <c r="BB5" i="9"/>
  <c r="BE5" i="9" s="1"/>
  <c r="AJ5" i="9"/>
  <c r="AM5" i="9" s="1"/>
  <c r="AP5" i="9" s="1"/>
  <c r="AS5" i="9" s="1"/>
  <c r="BT5" i="9" l="1"/>
  <c r="BW5" i="9" s="1"/>
  <c r="BZ5" i="9" s="1"/>
  <c r="CC5" i="9" s="1"/>
  <c r="CF5" i="9" s="1"/>
  <c r="CI5" i="9" s="1"/>
  <c r="CL5" i="9" s="1"/>
  <c r="BH5" i="9"/>
  <c r="BK5" i="9" s="1"/>
  <c r="BN5" i="9" s="1"/>
  <c r="BS5" i="9"/>
  <c r="BV5" i="9" s="1"/>
  <c r="BY5" i="9" s="1"/>
  <c r="CB5" i="9" s="1"/>
  <c r="CN5" i="9" s="1"/>
  <c r="BG5" i="9"/>
  <c r="BJ5" i="9" s="1"/>
  <c r="BM5" i="9" s="1"/>
  <c r="BP5" i="9" s="1"/>
  <c r="BU5" i="9"/>
  <c r="BX5" i="9" s="1"/>
  <c r="CA5" i="9" s="1"/>
  <c r="CD5" i="9" s="1"/>
  <c r="CG5" i="9" s="1"/>
  <c r="CJ5" i="9" s="1"/>
  <c r="CM5" i="9" s="1"/>
  <c r="BI5" i="9"/>
  <c r="BL5" i="9" s="1"/>
  <c r="BO5" i="9" s="1"/>
  <c r="AU5" i="9"/>
  <c r="AX5" i="9"/>
  <c r="CP5" i="9"/>
  <c r="CO5" i="9"/>
  <c r="CE5" i="9" l="1"/>
  <c r="CH5" i="9" s="1"/>
  <c r="CK5" i="9" s="1"/>
  <c r="G25" i="4"/>
  <c r="H25" i="4"/>
  <c r="F25" i="4"/>
  <c r="K38" i="5"/>
  <c r="AE38" i="7" s="1"/>
  <c r="J38" i="5"/>
  <c r="AD38" i="7" s="1"/>
  <c r="L84" i="2" l="1"/>
  <c r="D39" i="7" l="1"/>
  <c r="A53" i="2"/>
  <c r="A57" i="2" s="1"/>
  <c r="E56" i="2"/>
  <c r="A58" i="2" l="1"/>
  <c r="A60" i="2" s="1"/>
  <c r="A56" i="2"/>
  <c r="Y23" i="4" l="1"/>
  <c r="Z23" i="4"/>
  <c r="M23" i="4"/>
  <c r="N23" i="4"/>
  <c r="N19" i="3"/>
  <c r="Y19" i="3"/>
  <c r="M19" i="3"/>
  <c r="Z19" i="3"/>
  <c r="G21" i="3"/>
  <c r="H21" i="3"/>
  <c r="G97" i="1"/>
  <c r="H97" i="1"/>
  <c r="C5" i="6"/>
  <c r="G8" i="1" s="1"/>
  <c r="D5" i="6"/>
  <c r="H8" i="1" s="1"/>
  <c r="B5" i="6"/>
  <c r="F8" i="1" s="1"/>
  <c r="C6" i="7"/>
  <c r="F6" i="7" s="1"/>
  <c r="I6" i="7" s="1"/>
  <c r="L6" i="7" s="1"/>
  <c r="O6" i="7" s="1"/>
  <c r="R6" i="7" s="1"/>
  <c r="U6" i="7" s="1"/>
  <c r="X6" i="7" s="1"/>
  <c r="AA6" i="7" s="1"/>
  <c r="AD6" i="7" s="1"/>
  <c r="AG6" i="7" s="1"/>
  <c r="AJ6" i="7" s="1"/>
  <c r="AM6" i="7" s="1"/>
  <c r="AP6" i="7" s="1"/>
  <c r="AS6" i="7" s="1"/>
  <c r="D6" i="7"/>
  <c r="G6" i="7" s="1"/>
  <c r="J6" i="7" s="1"/>
  <c r="M6" i="7" s="1"/>
  <c r="P6" i="7" s="1"/>
  <c r="S6" i="7" s="1"/>
  <c r="V6" i="7" s="1"/>
  <c r="Y6" i="7" s="1"/>
  <c r="AB6" i="7" s="1"/>
  <c r="AE6" i="7" s="1"/>
  <c r="AH6" i="7" s="1"/>
  <c r="AK6" i="7" s="1"/>
  <c r="AN6" i="7" s="1"/>
  <c r="AQ6" i="7" s="1"/>
  <c r="AT6" i="7" s="1"/>
  <c r="B6" i="7"/>
  <c r="E6" i="7" s="1"/>
  <c r="H6" i="7" s="1"/>
  <c r="K6" i="7" s="1"/>
  <c r="N6" i="7" s="1"/>
  <c r="Q6" i="7" s="1"/>
  <c r="T6" i="7" s="1"/>
  <c r="W6" i="7" s="1"/>
  <c r="Z6" i="7" s="1"/>
  <c r="AC6" i="7" s="1"/>
  <c r="AF6" i="7" s="1"/>
  <c r="AI6" i="7" s="1"/>
  <c r="AL6" i="7" s="1"/>
  <c r="AO6" i="7" s="1"/>
  <c r="AR6" i="7" s="1"/>
  <c r="M7" i="6" l="1"/>
  <c r="Z28" i="3"/>
  <c r="N28" i="3"/>
  <c r="N21" i="3"/>
  <c r="T7" i="6" s="1"/>
  <c r="W7" i="6" s="1"/>
  <c r="D7" i="6"/>
  <c r="Q7" i="6" s="1"/>
  <c r="N20" i="3"/>
  <c r="G7" i="6" s="1"/>
  <c r="L7" i="6"/>
  <c r="Y28" i="3"/>
  <c r="C7" i="6"/>
  <c r="P7" i="6" s="1"/>
  <c r="M28" i="3"/>
  <c r="M20" i="3"/>
  <c r="F7" i="6" s="1"/>
  <c r="M21" i="3"/>
  <c r="S7" i="6" s="1"/>
  <c r="M8" i="6"/>
  <c r="Z35" i="4"/>
  <c r="D8" i="6"/>
  <c r="Q8" i="6" s="1"/>
  <c r="N25" i="4"/>
  <c r="T8" i="6" s="1"/>
  <c r="C8" i="6"/>
  <c r="P8" i="6" s="1"/>
  <c r="M25" i="4"/>
  <c r="S8" i="6" s="1"/>
  <c r="L8" i="6"/>
  <c r="Y35" i="4"/>
  <c r="L93" i="2"/>
  <c r="N66" i="1"/>
  <c r="M66" i="1"/>
  <c r="N76" i="2"/>
  <c r="M76" i="2"/>
  <c r="Z76" i="2"/>
  <c r="G61" i="9" s="1"/>
  <c r="G62" i="9" s="1"/>
  <c r="G78" i="2"/>
  <c r="Z66" i="1"/>
  <c r="H68" i="1"/>
  <c r="Y66" i="1"/>
  <c r="G68" i="1"/>
  <c r="H78" i="2"/>
  <c r="L8" i="1"/>
  <c r="R8" i="1" s="1"/>
  <c r="X8" i="1" s="1"/>
  <c r="F8" i="3"/>
  <c r="M8" i="1"/>
  <c r="S8" i="1" s="1"/>
  <c r="Y8" i="1" s="1"/>
  <c r="G8" i="3"/>
  <c r="N8" i="1"/>
  <c r="T8" i="1" s="1"/>
  <c r="Z8" i="1" s="1"/>
  <c r="H8" i="3"/>
  <c r="E5" i="6"/>
  <c r="H8" i="2"/>
  <c r="N8" i="2" s="1"/>
  <c r="T8" i="2" s="1"/>
  <c r="Z8" i="2" s="1"/>
  <c r="F8" i="2"/>
  <c r="L8" i="2" s="1"/>
  <c r="R8" i="2" s="1"/>
  <c r="X8" i="2" s="1"/>
  <c r="G8" i="2"/>
  <c r="M8" i="2" s="1"/>
  <c r="S8" i="2" s="1"/>
  <c r="Y8" i="2" s="1"/>
  <c r="V7" i="6" l="1"/>
  <c r="V8" i="6"/>
  <c r="W8" i="6"/>
  <c r="D9" i="6"/>
  <c r="Q9" i="6" s="1"/>
  <c r="N68" i="1"/>
  <c r="T9" i="6" s="1"/>
  <c r="N92" i="1"/>
  <c r="M9" i="6"/>
  <c r="Z88" i="1"/>
  <c r="L9" i="6"/>
  <c r="Y88" i="1"/>
  <c r="C9" i="6"/>
  <c r="P9" i="6" s="1"/>
  <c r="M68" i="1"/>
  <c r="S9" i="6" s="1"/>
  <c r="M92" i="1"/>
  <c r="D6" i="6"/>
  <c r="Q6" i="6" s="1"/>
  <c r="N78" i="2"/>
  <c r="T6" i="6" s="1"/>
  <c r="Z105" i="2"/>
  <c r="M6" i="6"/>
  <c r="C6" i="6"/>
  <c r="P6" i="6" s="1"/>
  <c r="M78" i="2"/>
  <c r="S6" i="6" s="1"/>
  <c r="D48" i="7"/>
  <c r="AO26" i="7" s="1"/>
  <c r="D93" i="2"/>
  <c r="Y76" i="2"/>
  <c r="F61" i="9" s="1"/>
  <c r="F62" i="9" s="1"/>
  <c r="CO34" i="9"/>
  <c r="CP34" i="9"/>
  <c r="N8" i="3"/>
  <c r="Z8" i="3" s="1"/>
  <c r="T8" i="3"/>
  <c r="H8" i="4"/>
  <c r="M8" i="3"/>
  <c r="Y8" i="3" s="1"/>
  <c r="G8" i="4"/>
  <c r="S8" i="3"/>
  <c r="X83" i="2"/>
  <c r="E39" i="9" s="1"/>
  <c r="E9" i="9" s="1"/>
  <c r="R31" i="5"/>
  <c r="X27" i="5"/>
  <c r="X29" i="5"/>
  <c r="X30" i="5"/>
  <c r="AF26" i="7" l="1"/>
  <c r="W9" i="6"/>
  <c r="V9" i="6"/>
  <c r="W6" i="6"/>
  <c r="V6" i="6"/>
  <c r="Y105" i="2"/>
  <c r="L6" i="6"/>
  <c r="F33" i="5"/>
  <c r="L33" i="5"/>
  <c r="R10" i="6" s="1"/>
  <c r="G8" i="5"/>
  <c r="M8" i="5" s="1"/>
  <c r="S8" i="5" s="1"/>
  <c r="Y8" i="5" s="1"/>
  <c r="M8" i="4"/>
  <c r="S8" i="4" s="1"/>
  <c r="Y8" i="4" s="1"/>
  <c r="H8" i="5"/>
  <c r="N8" i="5" s="1"/>
  <c r="T8" i="5" s="1"/>
  <c r="Z8" i="5" s="1"/>
  <c r="N8" i="4"/>
  <c r="T8" i="4" s="1"/>
  <c r="Z8" i="4" s="1"/>
  <c r="X25" i="5" l="1"/>
  <c r="X37" i="5" s="1"/>
  <c r="AG40" i="9" l="1"/>
  <c r="AG43" i="9" s="1"/>
  <c r="X40" i="5"/>
  <c r="AG44" i="9" s="1"/>
  <c r="K32" i="1"/>
  <c r="J32" i="1"/>
  <c r="I32" i="1"/>
  <c r="K47" i="2"/>
  <c r="D47" i="2"/>
  <c r="E47" i="2"/>
  <c r="C47" i="2"/>
  <c r="E52" i="2"/>
  <c r="D52" i="2"/>
  <c r="V52" i="2"/>
  <c r="W52" i="2"/>
  <c r="C52" i="2"/>
  <c r="AG45" i="9" l="1"/>
  <c r="L88" i="2"/>
  <c r="D88" i="2" s="1"/>
  <c r="K83" i="2"/>
  <c r="C38" i="7" s="1"/>
  <c r="J83" i="2"/>
  <c r="B38" i="7" s="1"/>
  <c r="J57" i="2"/>
  <c r="J47" i="2"/>
  <c r="I47" i="2"/>
  <c r="J52" i="2"/>
  <c r="X86" i="2"/>
  <c r="E42" i="9" s="1"/>
  <c r="N10" i="9" s="1"/>
  <c r="E49" i="2"/>
  <c r="E50" i="2" s="1"/>
  <c r="D50" i="2"/>
  <c r="V57" i="2"/>
  <c r="E57" i="2"/>
  <c r="D57" i="2"/>
  <c r="C32" i="1"/>
  <c r="V32" i="1"/>
  <c r="D32" i="1"/>
  <c r="L92" i="2"/>
  <c r="AL31" i="7"/>
  <c r="AR31" i="7" s="1"/>
  <c r="X50" i="2"/>
  <c r="AL24" i="7"/>
  <c r="X70" i="1"/>
  <c r="X72" i="1"/>
  <c r="L40" i="9" s="1"/>
  <c r="H9" i="9" s="1"/>
  <c r="X78" i="1"/>
  <c r="L46" i="9" s="1"/>
  <c r="X83" i="1"/>
  <c r="L51" i="9" s="1"/>
  <c r="BM17" i="9" s="1"/>
  <c r="BM33" i="9" s="1"/>
  <c r="X74" i="1"/>
  <c r="L42" i="9" s="1"/>
  <c r="AF13" i="9" s="1"/>
  <c r="X81" i="1"/>
  <c r="L49" i="9" s="1"/>
  <c r="BG17" i="9" s="1"/>
  <c r="BG33" i="9" s="1"/>
  <c r="X76" i="1"/>
  <c r="L44" i="9" s="1"/>
  <c r="AO14" i="9" s="1"/>
  <c r="H7" i="6"/>
  <c r="O7" i="6" s="1"/>
  <c r="H8" i="6"/>
  <c r="H9" i="6"/>
  <c r="H10" i="6"/>
  <c r="K37" i="5"/>
  <c r="AE37" i="7" s="1"/>
  <c r="J25" i="3"/>
  <c r="P39" i="7" s="1"/>
  <c r="H5" i="6"/>
  <c r="K5" i="6" s="1"/>
  <c r="F5" i="6"/>
  <c r="I5" i="6" s="1"/>
  <c r="L5" i="6" s="1"/>
  <c r="G5" i="6"/>
  <c r="J5" i="6" s="1"/>
  <c r="M5" i="6" s="1"/>
  <c r="F8" i="4"/>
  <c r="F8" i="5" s="1"/>
  <c r="L8" i="5" s="1"/>
  <c r="R8" i="5" s="1"/>
  <c r="X8" i="5" s="1"/>
  <c r="I7" i="5"/>
  <c r="O7" i="5" s="1"/>
  <c r="U7" i="5" s="1"/>
  <c r="G31" i="5"/>
  <c r="H31" i="5"/>
  <c r="N31" i="5"/>
  <c r="S31" i="5"/>
  <c r="T31" i="5"/>
  <c r="I7" i="4"/>
  <c r="O7" i="4" s="1"/>
  <c r="U7" i="4" s="1"/>
  <c r="I7" i="3"/>
  <c r="O7" i="3" s="1"/>
  <c r="U7" i="3" s="1"/>
  <c r="L8" i="3"/>
  <c r="X8" i="3" s="1"/>
  <c r="R8" i="3"/>
  <c r="J50" i="2"/>
  <c r="K50" i="2"/>
  <c r="I50" i="2"/>
  <c r="V64" i="2"/>
  <c r="W63" i="2"/>
  <c r="V63" i="2"/>
  <c r="E59" i="2"/>
  <c r="E32" i="1"/>
  <c r="I10" i="6" l="1"/>
  <c r="I11" i="6" s="1"/>
  <c r="J10" i="6"/>
  <c r="J11" i="6" s="1"/>
  <c r="D10" i="6"/>
  <c r="N33" i="5"/>
  <c r="T10" i="6" s="1"/>
  <c r="D47" i="7"/>
  <c r="W20" i="7" s="1"/>
  <c r="D92" i="2"/>
  <c r="D43" i="7"/>
  <c r="K14" i="7" s="1"/>
  <c r="BY33" i="9"/>
  <c r="X80" i="1"/>
  <c r="L48" i="9" s="1"/>
  <c r="BA16" i="9" s="1"/>
  <c r="X77" i="1"/>
  <c r="L45" i="9" s="1"/>
  <c r="AR15" i="9" s="1"/>
  <c r="AF33" i="9"/>
  <c r="X82" i="1"/>
  <c r="L50" i="9" s="1"/>
  <c r="BJ17" i="9" s="1"/>
  <c r="BJ33" i="9" s="1"/>
  <c r="X73" i="1"/>
  <c r="L41" i="9" s="1"/>
  <c r="AC13" i="9" s="1"/>
  <c r="AC33" i="9" s="1"/>
  <c r="L38" i="9"/>
  <c r="AF40" i="7"/>
  <c r="L40" i="5"/>
  <c r="L72" i="1"/>
  <c r="L90" i="1" s="1"/>
  <c r="X90" i="2"/>
  <c r="E46" i="9" s="1"/>
  <c r="Z12" i="9" s="1"/>
  <c r="X91" i="2"/>
  <c r="E47" i="9" s="1"/>
  <c r="AI14" i="9" s="1"/>
  <c r="L94" i="2"/>
  <c r="L87" i="2"/>
  <c r="D87" i="2" s="1"/>
  <c r="X101" i="2"/>
  <c r="E57" i="9" s="1"/>
  <c r="CH27" i="9" s="1"/>
  <c r="CH33" i="9" s="1"/>
  <c r="X103" i="2"/>
  <c r="E59" i="9" s="1"/>
  <c r="CK28" i="9" s="1"/>
  <c r="CK33" i="9" s="1"/>
  <c r="L83" i="2"/>
  <c r="D81" i="2" s="1"/>
  <c r="L91" i="2"/>
  <c r="L86" i="2"/>
  <c r="D86" i="2" s="1"/>
  <c r="L89" i="2"/>
  <c r="X88" i="2"/>
  <c r="X89" i="2"/>
  <c r="X82" i="2"/>
  <c r="L90" i="2"/>
  <c r="L85" i="2"/>
  <c r="D84" i="2" s="1"/>
  <c r="X31" i="5"/>
  <c r="X41" i="5" s="1"/>
  <c r="X66" i="1"/>
  <c r="AL30" i="7"/>
  <c r="AR30" i="7" s="1"/>
  <c r="AL26" i="7"/>
  <c r="AR26" i="7" s="1"/>
  <c r="AL28" i="7"/>
  <c r="AR28" i="7" s="1"/>
  <c r="AL17" i="7"/>
  <c r="X53" i="2"/>
  <c r="Z46" i="9"/>
  <c r="Z47" i="9" s="1"/>
  <c r="L76" i="2"/>
  <c r="L78" i="2" s="1"/>
  <c r="R6" i="6" s="1"/>
  <c r="X49" i="2"/>
  <c r="X23" i="4"/>
  <c r="X35" i="4" s="1"/>
  <c r="X19" i="3"/>
  <c r="X57" i="2"/>
  <c r="L23" i="4"/>
  <c r="D36" i="4" s="1"/>
  <c r="G33" i="5"/>
  <c r="H6" i="6"/>
  <c r="H11" i="6" s="1"/>
  <c r="X55" i="2"/>
  <c r="F34" i="9"/>
  <c r="X51" i="2"/>
  <c r="C83" i="2"/>
  <c r="A38" i="7" s="1"/>
  <c r="O10" i="6"/>
  <c r="U10" i="6" s="1"/>
  <c r="X56" i="2"/>
  <c r="H33" i="5"/>
  <c r="T11" i="6" s="1"/>
  <c r="Z31" i="5"/>
  <c r="O9" i="6"/>
  <c r="L8" i="4"/>
  <c r="R8" i="4" s="1"/>
  <c r="X8" i="4" s="1"/>
  <c r="M31" i="5"/>
  <c r="Y31" i="5"/>
  <c r="D17" i="8" l="1"/>
  <c r="I18" i="6"/>
  <c r="I30" i="6"/>
  <c r="AO14" i="7"/>
  <c r="H30" i="6"/>
  <c r="H18" i="6"/>
  <c r="H20" i="6" s="1"/>
  <c r="E17" i="8"/>
  <c r="E18" i="8" s="1"/>
  <c r="J30" i="6"/>
  <c r="J18" i="6"/>
  <c r="J19" i="6" s="1"/>
  <c r="AL20" i="7"/>
  <c r="W32" i="7"/>
  <c r="M10" i="6"/>
  <c r="Z41" i="5"/>
  <c r="C10" i="6"/>
  <c r="P10" i="6" s="1"/>
  <c r="M33" i="5"/>
  <c r="S10" i="6" s="1"/>
  <c r="S11" i="6" s="1"/>
  <c r="L10" i="6"/>
  <c r="L11" i="6" s="1"/>
  <c r="D27" i="8" s="1"/>
  <c r="Y41" i="5"/>
  <c r="AO20" i="7"/>
  <c r="AR20" i="7" s="1"/>
  <c r="L95" i="2"/>
  <c r="D51" i="7" s="1"/>
  <c r="B8" i="6"/>
  <c r="L25" i="4"/>
  <c r="R8" i="6" s="1"/>
  <c r="R11" i="6" s="1"/>
  <c r="D72" i="1"/>
  <c r="D90" i="1" s="1"/>
  <c r="L91" i="1"/>
  <c r="X96" i="2"/>
  <c r="E52" i="9" s="1"/>
  <c r="BS19" i="9" s="1"/>
  <c r="BS33" i="9" s="1"/>
  <c r="D40" i="7"/>
  <c r="B11" i="7" s="1"/>
  <c r="D41" i="7"/>
  <c r="D38" i="7"/>
  <c r="B10" i="7" s="1"/>
  <c r="D42" i="7"/>
  <c r="K13" i="7" s="1"/>
  <c r="AL13" i="7" s="1"/>
  <c r="B6" i="6"/>
  <c r="O6" i="6" s="1"/>
  <c r="D45" i="7"/>
  <c r="T18" i="7" s="1"/>
  <c r="D90" i="2"/>
  <c r="D44" i="7"/>
  <c r="AO15" i="7" s="1"/>
  <c r="D89" i="2"/>
  <c r="D46" i="7"/>
  <c r="AO19" i="7" s="1"/>
  <c r="D91" i="2"/>
  <c r="D49" i="7"/>
  <c r="AO27" i="7" s="1"/>
  <c r="D94" i="2"/>
  <c r="T19" i="7"/>
  <c r="AL19" i="7" s="1"/>
  <c r="AO11" i="7"/>
  <c r="AO10" i="7"/>
  <c r="AL10" i="7"/>
  <c r="Q33" i="9"/>
  <c r="E45" i="9"/>
  <c r="W12" i="9" s="1"/>
  <c r="N33" i="9"/>
  <c r="E44" i="9"/>
  <c r="T11" i="9" s="1"/>
  <c r="T33" i="9" s="1"/>
  <c r="E38" i="9"/>
  <c r="L55" i="9"/>
  <c r="X87" i="1"/>
  <c r="L56" i="9" s="1"/>
  <c r="K37" i="7"/>
  <c r="K10" i="6"/>
  <c r="H33" i="9"/>
  <c r="AC32" i="7"/>
  <c r="AL25" i="7"/>
  <c r="X92" i="2"/>
  <c r="X98" i="2"/>
  <c r="X100" i="2"/>
  <c r="X94" i="2"/>
  <c r="X93" i="2"/>
  <c r="E49" i="9" s="1"/>
  <c r="AU15" i="9" s="1"/>
  <c r="AU33" i="9" s="1"/>
  <c r="X99" i="2"/>
  <c r="E55" i="9" s="1"/>
  <c r="CB21" i="9" s="1"/>
  <c r="CB33" i="9" s="1"/>
  <c r="X95" i="2"/>
  <c r="E51" i="9" s="1"/>
  <c r="BD16" i="9" s="1"/>
  <c r="BD33" i="9" s="1"/>
  <c r="X97" i="2"/>
  <c r="E33" i="9"/>
  <c r="H32" i="7"/>
  <c r="Y43" i="7"/>
  <c r="K33" i="9"/>
  <c r="AL14" i="7"/>
  <c r="X76" i="2"/>
  <c r="E61" i="9" s="1"/>
  <c r="AL23" i="7"/>
  <c r="AR23" i="7" s="1"/>
  <c r="AL29" i="7"/>
  <c r="AR29" i="7" s="1"/>
  <c r="Q32" i="7"/>
  <c r="AL16" i="7"/>
  <c r="AR16" i="7" s="1"/>
  <c r="I20" i="6"/>
  <c r="I19" i="6"/>
  <c r="J20" i="6"/>
  <c r="AR24" i="7"/>
  <c r="D18" i="8"/>
  <c r="AR17" i="7"/>
  <c r="K9" i="6"/>
  <c r="K8" i="6"/>
  <c r="U7" i="6"/>
  <c r="AG34" i="9"/>
  <c r="AH34" i="9"/>
  <c r="C11" i="6"/>
  <c r="D15" i="8" s="1"/>
  <c r="D11" i="6"/>
  <c r="E15" i="8" s="1"/>
  <c r="Q10" i="6"/>
  <c r="U9" i="6"/>
  <c r="M11" i="6"/>
  <c r="E27" i="8" s="1"/>
  <c r="K7" i="6"/>
  <c r="X28" i="3"/>
  <c r="G34" i="9"/>
  <c r="C17" i="8"/>
  <c r="G11" i="6"/>
  <c r="E23" i="8" s="1"/>
  <c r="AR10" i="7" l="1"/>
  <c r="E24" i="8"/>
  <c r="AO13" i="7"/>
  <c r="K56" i="7"/>
  <c r="B32" i="7"/>
  <c r="D19" i="8"/>
  <c r="T32" i="7"/>
  <c r="Z33" i="7" s="1"/>
  <c r="C18" i="8"/>
  <c r="O8" i="6"/>
  <c r="U8" i="6" s="1"/>
  <c r="V10" i="6"/>
  <c r="L96" i="2"/>
  <c r="E19" i="8"/>
  <c r="E16" i="8"/>
  <c r="K15" i="7"/>
  <c r="AL15" i="7" s="1"/>
  <c r="AR15" i="7" s="1"/>
  <c r="D50" i="7"/>
  <c r="AO18" i="7"/>
  <c r="AF27" i="7"/>
  <c r="AF32" i="7" s="1"/>
  <c r="AI33" i="7" s="1"/>
  <c r="D95" i="2"/>
  <c r="AR13" i="7"/>
  <c r="AR33" i="9"/>
  <c r="E54" i="9"/>
  <c r="BV20" i="9" s="1"/>
  <c r="BA33" i="9"/>
  <c r="E56" i="9"/>
  <c r="CE21" i="9" s="1"/>
  <c r="CE33" i="9" s="1"/>
  <c r="AL27" i="7"/>
  <c r="AR27" i="7" s="1"/>
  <c r="AO33" i="9"/>
  <c r="E53" i="9"/>
  <c r="BV19" i="9" s="1"/>
  <c r="AI33" i="9"/>
  <c r="E50" i="9"/>
  <c r="AX16" i="9" s="1"/>
  <c r="AX33" i="9" s="1"/>
  <c r="Z33" i="9"/>
  <c r="E48" i="9"/>
  <c r="AL14" i="9" s="1"/>
  <c r="AL33" i="9" s="1"/>
  <c r="X104" i="2"/>
  <c r="X105" i="2" s="1"/>
  <c r="B9" i="9"/>
  <c r="B33" i="9" s="1"/>
  <c r="X88" i="1"/>
  <c r="K55" i="7"/>
  <c r="K12" i="7"/>
  <c r="AO12" i="7"/>
  <c r="AL11" i="7"/>
  <c r="AR11" i="7" s="1"/>
  <c r="W33" i="9"/>
  <c r="B11" i="6"/>
  <c r="H19" i="6"/>
  <c r="AR22" i="7"/>
  <c r="L57" i="9"/>
  <c r="AR25" i="7"/>
  <c r="D12" i="6"/>
  <c r="C12" i="6"/>
  <c r="D16" i="8"/>
  <c r="E11" i="6"/>
  <c r="AR14" i="7"/>
  <c r="AR19" i="7"/>
  <c r="F11" i="6"/>
  <c r="D23" i="8" s="1"/>
  <c r="P11" i="6"/>
  <c r="V11" i="6" s="1"/>
  <c r="AN35" i="7"/>
  <c r="AN36" i="7" s="1"/>
  <c r="U6" i="6"/>
  <c r="F33" i="7"/>
  <c r="F34" i="7" s="1"/>
  <c r="G33" i="7"/>
  <c r="G34" i="7" s="1"/>
  <c r="W10" i="6"/>
  <c r="Q11" i="6"/>
  <c r="W11" i="6" s="1"/>
  <c r="K6" i="6"/>
  <c r="K11" i="6" s="1"/>
  <c r="C27" i="8" s="1"/>
  <c r="AK34" i="7"/>
  <c r="CQ35" i="9" l="1"/>
  <c r="BF35" i="9"/>
  <c r="BF36" i="9" s="1"/>
  <c r="CM35" i="9"/>
  <c r="CM36" i="9" s="1"/>
  <c r="BI38" i="9"/>
  <c r="E21" i="8"/>
  <c r="E22" i="8" s="1"/>
  <c r="D21" i="8"/>
  <c r="D22" i="8" s="1"/>
  <c r="BH38" i="9"/>
  <c r="BE35" i="9"/>
  <c r="BE36" i="9" s="1"/>
  <c r="K32" i="7"/>
  <c r="N33" i="7" s="1"/>
  <c r="BV33" i="9"/>
  <c r="CQ33" i="9" s="1"/>
  <c r="E20" i="8"/>
  <c r="D96" i="2"/>
  <c r="E60" i="9"/>
  <c r="E62" i="9" s="1"/>
  <c r="AL12" i="7"/>
  <c r="AR12" i="7" s="1"/>
  <c r="AO32" i="7"/>
  <c r="P35" i="9"/>
  <c r="P36" i="9" s="1"/>
  <c r="X35" i="9"/>
  <c r="X36" i="9" s="1"/>
  <c r="R35" i="9"/>
  <c r="R36" i="9" s="1"/>
  <c r="C35" i="9"/>
  <c r="C36" i="9" s="1"/>
  <c r="E33" i="7"/>
  <c r="AL35" i="7"/>
  <c r="U76" i="7" s="1"/>
  <c r="C23" i="8"/>
  <c r="BU35" i="9"/>
  <c r="BU36" i="9" s="1"/>
  <c r="BC35" i="9"/>
  <c r="BC36" i="9" s="1"/>
  <c r="AB35" i="9"/>
  <c r="AB36" i="9" s="1"/>
  <c r="BX35" i="9"/>
  <c r="BX36" i="9" s="1"/>
  <c r="AN35" i="9"/>
  <c r="AN36" i="9" s="1"/>
  <c r="D24" i="8"/>
  <c r="AE35" i="9"/>
  <c r="AE36" i="9" s="1"/>
  <c r="CA35" i="9"/>
  <c r="CA36" i="9" s="1"/>
  <c r="J35" i="9"/>
  <c r="J36" i="9" s="1"/>
  <c r="V35" i="9"/>
  <c r="V36" i="9" s="1"/>
  <c r="CP35" i="9"/>
  <c r="AH35" i="9"/>
  <c r="AH36" i="9" s="1"/>
  <c r="Y35" i="9"/>
  <c r="Y36" i="9" s="1"/>
  <c r="S35" i="9"/>
  <c r="S36" i="9" s="1"/>
  <c r="CG35" i="9"/>
  <c r="CG36" i="9" s="1"/>
  <c r="G35" i="9"/>
  <c r="G36" i="9" s="1"/>
  <c r="CJ35" i="9"/>
  <c r="CJ36" i="9" s="1"/>
  <c r="M35" i="9"/>
  <c r="M36" i="9" s="1"/>
  <c r="D35" i="9"/>
  <c r="D36" i="9" s="1"/>
  <c r="CD35" i="9"/>
  <c r="CD36" i="9" s="1"/>
  <c r="AQ35" i="9"/>
  <c r="AQ36" i="9" s="1"/>
  <c r="AK35" i="9"/>
  <c r="AK36" i="9" s="1"/>
  <c r="AA35" i="9"/>
  <c r="AA36" i="9" s="1"/>
  <c r="L35" i="9"/>
  <c r="L36" i="9" s="1"/>
  <c r="AM35" i="9"/>
  <c r="AM36" i="9" s="1"/>
  <c r="I35" i="9"/>
  <c r="I36" i="9" s="1"/>
  <c r="BZ35" i="9"/>
  <c r="BZ36" i="9" s="1"/>
  <c r="AD35" i="9"/>
  <c r="AD36" i="9" s="1"/>
  <c r="CC35" i="9"/>
  <c r="CC36" i="9" s="1"/>
  <c r="AJ35" i="9"/>
  <c r="AJ36" i="9" s="1"/>
  <c r="CL35" i="9"/>
  <c r="CL36" i="9" s="1"/>
  <c r="BW35" i="9"/>
  <c r="BW36" i="9" s="1"/>
  <c r="U35" i="9"/>
  <c r="U36" i="9" s="1"/>
  <c r="CI35" i="9"/>
  <c r="CI36" i="9" s="1"/>
  <c r="BT35" i="9"/>
  <c r="BT36" i="9" s="1"/>
  <c r="O35" i="9"/>
  <c r="O36" i="9" s="1"/>
  <c r="BB35" i="9"/>
  <c r="BB36" i="9" s="1"/>
  <c r="CO35" i="9"/>
  <c r="CF35" i="9"/>
  <c r="CF36" i="9" s="1"/>
  <c r="F35" i="9"/>
  <c r="F36" i="9" s="1"/>
  <c r="AG35" i="9"/>
  <c r="AG36" i="9" s="1"/>
  <c r="AP35" i="9"/>
  <c r="AP36" i="9" s="1"/>
  <c r="E28" i="8"/>
  <c r="CS35" i="9"/>
  <c r="CS36" i="9" s="1"/>
  <c r="AM35" i="7"/>
  <c r="AM36" i="7" s="1"/>
  <c r="AT32" i="7"/>
  <c r="AS32" i="7"/>
  <c r="AJ34" i="7"/>
  <c r="CR35" i="9"/>
  <c r="CR36" i="9" s="1"/>
  <c r="O11" i="6"/>
  <c r="U11" i="6" s="1"/>
  <c r="B12" i="6"/>
  <c r="BG38" i="9" s="1"/>
  <c r="AB34" i="7"/>
  <c r="AA34" i="7"/>
  <c r="P34" i="7"/>
  <c r="O34" i="7"/>
  <c r="C15" i="8"/>
  <c r="CQ36" i="9" l="1"/>
  <c r="C24" i="8"/>
  <c r="BP38" i="9"/>
  <c r="BP35" i="9" s="1"/>
  <c r="BP36" i="9" s="1"/>
  <c r="BJ38" i="9"/>
  <c r="BJ35" i="9" s="1"/>
  <c r="BJ36" i="9" s="1"/>
  <c r="BM38" i="9"/>
  <c r="BM35" i="9" s="1"/>
  <c r="BM36" i="9" s="1"/>
  <c r="BG35" i="9"/>
  <c r="BG36" i="9" s="1"/>
  <c r="B35" i="9"/>
  <c r="BI35" i="9"/>
  <c r="BI36" i="9" s="1"/>
  <c r="BR38" i="9"/>
  <c r="BR35" i="9" s="1"/>
  <c r="BR36" i="9" s="1"/>
  <c r="BO38" i="9"/>
  <c r="BO35" i="9" s="1"/>
  <c r="BO36" i="9" s="1"/>
  <c r="BL38" i="9"/>
  <c r="BL35" i="9" s="1"/>
  <c r="BL36" i="9" s="1"/>
  <c r="BN38" i="9"/>
  <c r="BN35" i="9" s="1"/>
  <c r="BN36" i="9" s="1"/>
  <c r="BH35" i="9"/>
  <c r="BH36" i="9" s="1"/>
  <c r="BQ38" i="9"/>
  <c r="BQ35" i="9" s="1"/>
  <c r="BQ36" i="9" s="1"/>
  <c r="BK38" i="9"/>
  <c r="BK35" i="9" s="1"/>
  <c r="BK36" i="9" s="1"/>
  <c r="C19" i="8"/>
  <c r="C28" i="8" s="1"/>
  <c r="B36" i="9"/>
  <c r="BD35" i="9"/>
  <c r="U77" i="7"/>
  <c r="AL18" i="7"/>
  <c r="AR18" i="7" s="1"/>
  <c r="BV35" i="9"/>
  <c r="BV36" i="9" s="1"/>
  <c r="E35" i="9"/>
  <c r="E36" i="9" s="1"/>
  <c r="C16" i="8"/>
  <c r="D20" i="8"/>
  <c r="D28" i="8"/>
  <c r="AR21" i="7"/>
  <c r="AV35" i="9"/>
  <c r="AV36" i="9" s="1"/>
  <c r="AY35" i="9"/>
  <c r="AY36" i="9" s="1"/>
  <c r="AW35" i="9"/>
  <c r="AW36" i="9" s="1"/>
  <c r="AZ35" i="9"/>
  <c r="AZ36" i="9" s="1"/>
  <c r="AX35" i="9"/>
  <c r="AX36" i="9" s="1"/>
  <c r="CN35" i="9"/>
  <c r="AS35" i="9"/>
  <c r="AS36" i="9" s="1"/>
  <c r="AT35" i="9"/>
  <c r="AT36" i="9" s="1"/>
  <c r="AU35" i="9"/>
  <c r="AU36" i="9" s="1"/>
  <c r="AR35" i="9"/>
  <c r="AR36" i="9" s="1"/>
  <c r="AI35" i="9"/>
  <c r="AI36" i="9" s="1"/>
  <c r="AL35" i="9"/>
  <c r="AL36" i="9" s="1"/>
  <c r="AO35" i="9"/>
  <c r="AO36" i="9" s="1"/>
  <c r="AF35" i="9"/>
  <c r="AF36" i="9" s="1"/>
  <c r="Q35" i="9"/>
  <c r="Q36" i="9" s="1"/>
  <c r="BY35" i="9"/>
  <c r="BY36" i="9" s="1"/>
  <c r="H35" i="9"/>
  <c r="H36" i="9" s="1"/>
  <c r="T35" i="9"/>
  <c r="T36" i="9" s="1"/>
  <c r="AC35" i="9"/>
  <c r="AC36" i="9" s="1"/>
  <c r="CH35" i="9"/>
  <c r="CH36" i="9" s="1"/>
  <c r="Z35" i="9"/>
  <c r="Z36" i="9" s="1"/>
  <c r="BS35" i="9"/>
  <c r="BS36" i="9" s="1"/>
  <c r="CE35" i="9"/>
  <c r="CE36" i="9" s="1"/>
  <c r="K35" i="9"/>
  <c r="K36" i="9" s="1"/>
  <c r="W35" i="9"/>
  <c r="W36" i="9" s="1"/>
  <c r="BA35" i="9"/>
  <c r="BA36" i="9" s="1"/>
  <c r="CB35" i="9"/>
  <c r="CB36" i="9" s="1"/>
  <c r="CK35" i="9"/>
  <c r="CK36" i="9" s="1"/>
  <c r="BD36" i="9"/>
  <c r="N35" i="9"/>
  <c r="N36" i="9" s="1"/>
  <c r="C21" i="8" l="1"/>
  <c r="C22" i="8" s="1"/>
  <c r="C20" i="8"/>
  <c r="AL32" i="7"/>
  <c r="AI34" i="7" l="1"/>
  <c r="AL36" i="7"/>
  <c r="N34" i="7"/>
  <c r="E34" i="7"/>
  <c r="AR32" i="7"/>
  <c r="Z34" i="7"/>
</calcChain>
</file>

<file path=xl/sharedStrings.xml><?xml version="1.0" encoding="utf-8"?>
<sst xmlns="http://schemas.openxmlformats.org/spreadsheetml/2006/main" count="691" uniqueCount="477">
  <si>
    <t>Подстанция</t>
  </si>
  <si>
    <t>Присоединение</t>
  </si>
  <si>
    <t>АЧР-1</t>
  </si>
  <si>
    <t>АЧР-2 - совмещенная</t>
  </si>
  <si>
    <t>АЧР-2 - не совмещенная</t>
  </si>
  <si>
    <t>ЧАПВ</t>
  </si>
  <si>
    <t>№ оч.</t>
  </si>
  <si>
    <t>Частота, Гц</t>
  </si>
  <si>
    <t>Время, сек</t>
  </si>
  <si>
    <t>Отключаемая мощность, МВт</t>
  </si>
  <si>
    <t>Мощность, МВт</t>
  </si>
  <si>
    <t>Кадуй</t>
  </si>
  <si>
    <t>Енюково</t>
  </si>
  <si>
    <t>10кв ввод Т-1</t>
  </si>
  <si>
    <t>Петpинево</t>
  </si>
  <si>
    <t>Чагода</t>
  </si>
  <si>
    <t>ГПП-3АЧМК</t>
  </si>
  <si>
    <t>Нифантово</t>
  </si>
  <si>
    <t>ГПП-3 ЧМК</t>
  </si>
  <si>
    <t>ГПП-2 ЧМК</t>
  </si>
  <si>
    <t>Шексна</t>
  </si>
  <si>
    <t>Суда</t>
  </si>
  <si>
    <t>Зашекснинская</t>
  </si>
  <si>
    <t>Анисимово</t>
  </si>
  <si>
    <t>Н.Углы</t>
  </si>
  <si>
    <t>Пеpвомайская</t>
  </si>
  <si>
    <t>ВЛ-110кв Тяговая-1, 2</t>
  </si>
  <si>
    <t>ГПП-6 ЧМК</t>
  </si>
  <si>
    <t>ГПП-7 ЧМК</t>
  </si>
  <si>
    <t>ГПП-7АЧМК</t>
  </si>
  <si>
    <t>Заягоpба</t>
  </si>
  <si>
    <t>ГПП-12 ЧМК</t>
  </si>
  <si>
    <t>ГПП-11 ЧМК</t>
  </si>
  <si>
    <t>Череповецкая</t>
  </si>
  <si>
    <t>Абаканово</t>
  </si>
  <si>
    <t>10кв ввод Т-1, 2</t>
  </si>
  <si>
    <t>ГПП-4 ЧСПЗ</t>
  </si>
  <si>
    <t>Загоpодная</t>
  </si>
  <si>
    <t>Устюжна</t>
  </si>
  <si>
    <t>Стеклозавод</t>
  </si>
  <si>
    <t>10кВ ф.Кристалл-1, 2, Слобода, Луч-1, 2</t>
  </si>
  <si>
    <t>10 кВ Чернеево-1, 2, Волково, Катаево, Ларионово, Митицино, Светилово</t>
  </si>
  <si>
    <t>10кв яч.2, 23, 24, 25, 30, 32, 47</t>
  </si>
  <si>
    <t>10кв ф.п.Сазоново, Промзона, Дедово поле, ЛПХ, Стекло-2, 3, 4, 5, 6, ЭТС-1, 2, 3, 4, Пустынь, Ретранслятор, Мегрино</t>
  </si>
  <si>
    <t>Климовская</t>
  </si>
  <si>
    <t>10кв ф.Стулово, к-с Оксюково, Смердомский стеклозавод-1</t>
  </si>
  <si>
    <t>РПП-1 ВПМС</t>
  </si>
  <si>
    <t>10кв ф.Солманское, Тепличная-1, 2, Свинофабрика-1, 3, 4, Очистные Бараново, Тоншалово-2</t>
  </si>
  <si>
    <t>Восточная</t>
  </si>
  <si>
    <t>Западная</t>
  </si>
  <si>
    <t>Луговая</t>
  </si>
  <si>
    <t>Сокол</t>
  </si>
  <si>
    <t>110кв Сухонский ЦБЗ-1</t>
  </si>
  <si>
    <t>Криводино</t>
  </si>
  <si>
    <t>10кв ф.Новоселка, Коротыгино, Центр, Савкино</t>
  </si>
  <si>
    <t>У-Кубенское</t>
  </si>
  <si>
    <t>10кв Митенское, Архангельский, Нестерово, Грибцово, Запань, Новое, Заднее, Устье, Приозерный</t>
  </si>
  <si>
    <t>Кипелово</t>
  </si>
  <si>
    <t>10кВ ввод III (Новгородово, Балакирево), IV c.ш.</t>
  </si>
  <si>
    <t>Ананьино</t>
  </si>
  <si>
    <t>Снасудово</t>
  </si>
  <si>
    <t>6кВ ввод Т-1, 2</t>
  </si>
  <si>
    <t>Жернаково</t>
  </si>
  <si>
    <t>10кв ф.Казаркино, Спасское, Водозабор, Займище, Дворища, Жерноково, Становое, Газопровод</t>
  </si>
  <si>
    <t>Надеево</t>
  </si>
  <si>
    <t>10кВ ввод Т-1, 2</t>
  </si>
  <si>
    <t>Сямжа</t>
  </si>
  <si>
    <t>Кадников</t>
  </si>
  <si>
    <t>ВТЭЦ</t>
  </si>
  <si>
    <t>Вожега</t>
  </si>
  <si>
    <t>110кВ ф.Сокол-Печаткино-1, 2</t>
  </si>
  <si>
    <t>Центpальная</t>
  </si>
  <si>
    <t>Гpязовец</t>
  </si>
  <si>
    <t>Ростилово</t>
  </si>
  <si>
    <t>Хаpовск</t>
  </si>
  <si>
    <t>Вохтога</t>
  </si>
  <si>
    <t>Семигородняя</t>
  </si>
  <si>
    <t>Плоское</t>
  </si>
  <si>
    <t>Биряково</t>
  </si>
  <si>
    <t>Вологда-Южная</t>
  </si>
  <si>
    <t>6кВ яч.15, 25, 29, 31, 45, 47, 57, 67</t>
  </si>
  <si>
    <t>Воробьево</t>
  </si>
  <si>
    <t>Прожектор</t>
  </si>
  <si>
    <t>ПО "ВЭС"</t>
  </si>
  <si>
    <t>ПО "ЧЭС"</t>
  </si>
  <si>
    <t xml:space="preserve">Нестерово </t>
  </si>
  <si>
    <t>НПС</t>
  </si>
  <si>
    <t>В-Устюг</t>
  </si>
  <si>
    <t>Кич-Гоpодок</t>
  </si>
  <si>
    <t>Никольск</t>
  </si>
  <si>
    <t>Дымково</t>
  </si>
  <si>
    <t>Приводино</t>
  </si>
  <si>
    <t>ПО "ВУЭС"</t>
  </si>
  <si>
    <t>У-Алексеево</t>
  </si>
  <si>
    <t>10кВ ф.Загорье, Варжа, Теплогорье, Село-1, 2, Якутино, Биричево, Заречная, Гаврино</t>
  </si>
  <si>
    <t>Тотьма 2</t>
  </si>
  <si>
    <t>Таpнога</t>
  </si>
  <si>
    <t>Тотьма 1</t>
  </si>
  <si>
    <t>Веpховажье</t>
  </si>
  <si>
    <t>Погорелово</t>
  </si>
  <si>
    <t>Бабушкино</t>
  </si>
  <si>
    <t>Водораздельная</t>
  </si>
  <si>
    <t>6кВ ф.Рудоуправление-1, 2, Рубеж, Павшозеро</t>
  </si>
  <si>
    <t>САЧР</t>
  </si>
  <si>
    <t>Андозеро</t>
  </si>
  <si>
    <t>Бечевинка</t>
  </si>
  <si>
    <t>Шола</t>
  </si>
  <si>
    <t>Новокемская</t>
  </si>
  <si>
    <t>Феpапонтово</t>
  </si>
  <si>
    <t>Талицы</t>
  </si>
  <si>
    <t>Вашки</t>
  </si>
  <si>
    <t>Белозеpск</t>
  </si>
  <si>
    <t>Киpиллов</t>
  </si>
  <si>
    <t>Н.Торжок</t>
  </si>
  <si>
    <t>Мегра</t>
  </si>
  <si>
    <t>Андома</t>
  </si>
  <si>
    <t>Коварзино</t>
  </si>
  <si>
    <t>Антушево</t>
  </si>
  <si>
    <t>Белоусово</t>
  </si>
  <si>
    <t>ПО "ТЭС"</t>
  </si>
  <si>
    <t>ПО "КЭС"</t>
  </si>
  <si>
    <t>10кВ ф.Поселок, Нижний склад, Царево, Ивановский, Максимово, Зубово</t>
  </si>
  <si>
    <t>10кВ ф.Юрино, Борок, Панинская, Климшин Бор, Чирок</t>
  </si>
  <si>
    <t>10кВ ф.Мальцево, Гора, Верещагино, Лундино, Енино</t>
  </si>
  <si>
    <t>10кВ ф.Поселок, Промзона, Кьянда, ЛПХ, Кема</t>
  </si>
  <si>
    <t>Вытегра</t>
  </si>
  <si>
    <t>Производственное отделение</t>
  </si>
  <si>
    <t>АЧР-2 -совмещенная</t>
  </si>
  <si>
    <t>ТЭС</t>
  </si>
  <si>
    <t>КЭС</t>
  </si>
  <si>
    <t>Итого:</t>
  </si>
  <si>
    <t>АЧР-1+АЧР-2 несовм.</t>
  </si>
  <si>
    <t>Калинино</t>
  </si>
  <si>
    <t>Уставки АЧР-1</t>
  </si>
  <si>
    <t>Уставки АЧР-2</t>
  </si>
  <si>
    <t>АЧР-2 МВт</t>
  </si>
  <si>
    <t>АЧР-1 МВт</t>
  </si>
  <si>
    <t>48,9 Гц</t>
  </si>
  <si>
    <t>48,8 Гц</t>
  </si>
  <si>
    <t>48,7 Гц</t>
  </si>
  <si>
    <t>5~20 с</t>
  </si>
  <si>
    <t>20~30 с</t>
  </si>
  <si>
    <t>10~20 с</t>
  </si>
  <si>
    <t>30~40 с</t>
  </si>
  <si>
    <t>20~35 с</t>
  </si>
  <si>
    <t>35~40 с</t>
  </si>
  <si>
    <t>40~50 с</t>
  </si>
  <si>
    <t>50~60 с</t>
  </si>
  <si>
    <t>60~70 с</t>
  </si>
  <si>
    <t>48,6 Гц</t>
  </si>
  <si>
    <t>48,5 Гц</t>
  </si>
  <si>
    <t>48,4 Гц</t>
  </si>
  <si>
    <t>48,3 Гц</t>
  </si>
  <si>
    <t>48,2 Гц</t>
  </si>
  <si>
    <t>48,1 Гц</t>
  </si>
  <si>
    <t>48,0 Гц</t>
  </si>
  <si>
    <t>47,9 Гц</t>
  </si>
  <si>
    <t>47,8 Гц</t>
  </si>
  <si>
    <t>47,7 Гц</t>
  </si>
  <si>
    <t>47,6 Гц</t>
  </si>
  <si>
    <t>47,5 Гц</t>
  </si>
  <si>
    <t>47,4 Гц</t>
  </si>
  <si>
    <t>47,3 Гц</t>
  </si>
  <si>
    <t>Сумма АЧР-2 МВт</t>
  </si>
  <si>
    <t>% соотнош. очередей</t>
  </si>
  <si>
    <t>ВЭС</t>
  </si>
  <si>
    <t>ЧЭС</t>
  </si>
  <si>
    <t>ВУЭС</t>
  </si>
  <si>
    <t>49,0 Гц</t>
  </si>
  <si>
    <t>Наименование показателя</t>
  </si>
  <si>
    <t>Значение показателей</t>
  </si>
  <si>
    <t>в том числе:</t>
  </si>
  <si>
    <t>потребление СН ТЭС</t>
  </si>
  <si>
    <t>Пахомовская</t>
  </si>
  <si>
    <t>Власьевская</t>
  </si>
  <si>
    <t>Рослятино</t>
  </si>
  <si>
    <t>10кВ к/х Смена, Жубринский, Ляменьга, Рослятино, Степаньково, Молокозавод, Зайчики</t>
  </si>
  <si>
    <t>Чушевицы</t>
  </si>
  <si>
    <t>10кв ф.Льнозавод, Заря-1, 2, Добрец, Тырканово, Ершово, Аристово, Катодная, Птицефабрика-1, 3, 4, 5, 6, Жилой поселок, Парк-1, 2</t>
  </si>
  <si>
    <t>ВЛ-110кв ОМЗ-I</t>
  </si>
  <si>
    <t>ВЛ-110кв ОМЗ-II</t>
  </si>
  <si>
    <t>10кВ ф.Васюково, АБЗ, Нижний склад ЛПХ, Мегра</t>
  </si>
  <si>
    <t>Нефедово</t>
  </si>
  <si>
    <t>Калинкино</t>
  </si>
  <si>
    <t>АЧР-2</t>
  </si>
  <si>
    <t>10кв ф.ДОЗ-1, 2, Судский рейд, Винзавод, Горсеть, Рукавицкая, Селище, Вершина, Железная дорога, 35кв ф.Никольская</t>
  </si>
  <si>
    <t>10кВ ф.Льнозавод, Север, Мясокомбинат, Камчуга, Красное знамя, Промзона, АБЗ, РП-2</t>
  </si>
  <si>
    <t>Новленское</t>
  </si>
  <si>
    <t>6 кВ ввод Т-1</t>
  </si>
  <si>
    <t>10кВ ф.ЛПБ, Неверов Бор, Красный пресс-1, 2, Межное, п.Суда-1, 2, ДСК-1, 2, Андога, Сойвойловское, Рощино, Дуброво                                               35кВ ф.Хохлово-1, 2</t>
  </si>
  <si>
    <t>Корнилово</t>
  </si>
  <si>
    <t>Чекшино</t>
  </si>
  <si>
    <t>ввод 10 кВ Т-1</t>
  </si>
  <si>
    <t>Пундуга</t>
  </si>
  <si>
    <t>Новинковская</t>
  </si>
  <si>
    <t>6 кВ яч.Ялосарь, Шлюз 3-4-1, Шлюз 5-1, Новинки, Шлюз 5-2, Марково, Шлюз 3-4-2, Птичник</t>
  </si>
  <si>
    <t>35 кВ ввод Т-1, 2,                                      6 кв ввод Т-1, 2</t>
  </si>
  <si>
    <t>47,2 Гц</t>
  </si>
  <si>
    <t>10кВ ф.Курилово, Шатенево, Вахнево-1, 2, Нигино, Теребаево</t>
  </si>
  <si>
    <t>Паприха</t>
  </si>
  <si>
    <t>10кВ Дружба, Промзона-1, 3, Птицефабрика, Васильевское, Захарово, Огарково</t>
  </si>
  <si>
    <t>220кВ Фосфат-3</t>
  </si>
  <si>
    <t>10кВ ф.Рукино, Кишемское, Кудрино , Тимкино, Брагино, Заречье</t>
  </si>
  <si>
    <t>Карица</t>
  </si>
  <si>
    <t>Уставки САЧР, АЧР-1, АЧР-2-несовм.</t>
  </si>
  <si>
    <t>49,1 Гц</t>
  </si>
  <si>
    <t>49,2 Гц</t>
  </si>
  <si>
    <t>49,8 Гц</t>
  </si>
  <si>
    <t>49,7 Гц</t>
  </si>
  <si>
    <t>100 с</t>
  </si>
  <si>
    <t>95 с</t>
  </si>
  <si>
    <t>90 с</t>
  </si>
  <si>
    <t>85 с</t>
  </si>
  <si>
    <t>80 с</t>
  </si>
  <si>
    <t>75 с</t>
  </si>
  <si>
    <t>70 с</t>
  </si>
  <si>
    <t>65 с</t>
  </si>
  <si>
    <t>60 с</t>
  </si>
  <si>
    <t>55 с</t>
  </si>
  <si>
    <t>50 с</t>
  </si>
  <si>
    <t>Уставки ЧАПВ</t>
  </si>
  <si>
    <t>45 с</t>
  </si>
  <si>
    <t>40 с</t>
  </si>
  <si>
    <t>35 с</t>
  </si>
  <si>
    <t>30 с</t>
  </si>
  <si>
    <t>25 с</t>
  </si>
  <si>
    <t>20 с</t>
  </si>
  <si>
    <t xml:space="preserve">Искpа </t>
  </si>
  <si>
    <t>10кВ ф.Щекино, Макачево, Н.склад, Озеро, Цимино, Марьино, Телевышка, Запань, Октябрьский</t>
  </si>
  <si>
    <t>10кВ Юрманга, Бабушкино, Тупаново, к/з Победа, к/з Маяк, ХДСУ, МКСО                35 кВ Аниково, Тиманово</t>
  </si>
  <si>
    <t>В.Спасский Погост</t>
  </si>
  <si>
    <t>10кВ ввод Т-1</t>
  </si>
  <si>
    <t>Ляменьга</t>
  </si>
  <si>
    <t>10кв ф.Дальний, Погорелово, Загоскино, Никольское, Слободищево, Биряково-1, 2, Чучково</t>
  </si>
  <si>
    <t>10кв ф.СХЭ, Шубацкое, Мясокомбинат</t>
  </si>
  <si>
    <t>10кВ яч.14,1, 35.1, 3.2, 28.3, 24.3, 31,3</t>
  </si>
  <si>
    <t>10 кВ яч.3, 4, 6, 7, 17, 20, 22, 28, 29, 40, 41, 44, 33, 45, 46, 23, 7, 25</t>
  </si>
  <si>
    <t>35кВ вод Т-2,                                 10кВ ввод Т-2</t>
  </si>
  <si>
    <t>6кВ ф.Белоусово, Заречье, Проспект Победы, Военкомат, Нефтебаза, Город, с/з Вытегорский, Промзона, Шлюз 1-1, Шлюз 1-2, Аэропорт, Больница</t>
  </si>
  <si>
    <t>10кВ ф.ДОЗ, Нефтебаза, г.Тотьма, с/х Тотемский, к/х им.Ленина, к/х им. 1 Мая, Пятовка, РРС Мосеево, 35кВ Мосеево</t>
  </si>
  <si>
    <t>База</t>
  </si>
  <si>
    <t>10кВ МК-19, ЖБИ,                АК-1116</t>
  </si>
  <si>
    <t>Кубенское</t>
  </si>
  <si>
    <t>10 кв ф.Нефтебаза, Никольское, Скалино, Митишное, Огарково, Дорки, Артемово, Батово</t>
  </si>
  <si>
    <t>КРУН-10кВ Орлово, Демьяновский, Ниж.склад, ДСП-1, 2, Цех импр.-1, 2, Вохтога,  ЛПХ-1, 2, Фиброцех, Депо, Лесопильный</t>
  </si>
  <si>
    <t>АО "ВОМЗ"</t>
  </si>
  <si>
    <t xml:space="preserve">10 кВ ф.Лесоцех, Сидоровский, Микр-н-1-2, Каменка, СЖД-1, 2, Анохинский, Лежский,  Лукино, РРС      </t>
  </si>
  <si>
    <t>10кв Волонга, Томашка, ЛПХ, Семигородняя</t>
  </si>
  <si>
    <t xml:space="preserve">10кВ ф.ЗЖР-1, 2, 3, 4, 5, 6, Берег, Городище, УСК-1, 2, ЗОС-1, 2                                                       </t>
  </si>
  <si>
    <t>110кВ ф.Батран-1, 2</t>
  </si>
  <si>
    <t>свод</t>
  </si>
  <si>
    <t>Рср</t>
  </si>
  <si>
    <t>Бабаево-р</t>
  </si>
  <si>
    <t>10кВ яч.5, 22, 31, 47, 26В,44</t>
  </si>
  <si>
    <t>к приказу Минэнерго России</t>
  </si>
  <si>
    <t>от 23 июля 2012 г. № 340</t>
  </si>
  <si>
    <t xml:space="preserve"> АО "Сокольский ДОК" (ДОК-21)</t>
  </si>
  <si>
    <t>%</t>
  </si>
  <si>
    <t xml:space="preserve">35кв ввод Т-1, 2,                              10кв ввод Т-1, 2                         </t>
  </si>
  <si>
    <t>ГДЗ</t>
  </si>
  <si>
    <t>6кВ вводТ-1, 2</t>
  </si>
  <si>
    <t>КС Новогрязовецкая</t>
  </si>
  <si>
    <t>ЗРУ 10 кВ все двигатели</t>
  </si>
  <si>
    <t>10кв яч.6, 7, 18, 3, 21</t>
  </si>
  <si>
    <t>10 кв ввод-1, 2 на 16 РП</t>
  </si>
  <si>
    <t>10кВ ф.к-с Антушево, Зорино, Новишки, Перховта, Солмас,                                            35 кВ Артюшинская, Никоновская</t>
  </si>
  <si>
    <t>10кв ф.Евсюнино, Щелково, Зауломское, Суховерхово, СХТ, Вогнема, Горицы, Телецентр, Горсеть-1, 2, 3, Кольцевая,                                                              35кВ ф.Кирилловская</t>
  </si>
  <si>
    <t>10кВ Девятины, Прогресс, В.Мост, Земснаряд, Шлюз 6-1, Шлюз 6-2</t>
  </si>
  <si>
    <t>Батран</t>
  </si>
  <si>
    <t>10 кВ ввод Т-1, 2                        35 кВ ввод Т-1, 2</t>
  </si>
  <si>
    <t>ГПП-3 Апатит</t>
  </si>
  <si>
    <t>ВЛ-110кв Коротовская</t>
  </si>
  <si>
    <t>6кВ ф.Горсеть-1, 2, 3, 4, ДВП-1, 2, ДСП-1, 2, Битумная, ДПМК-3, РП-1, 2,   10кВ ф.ПМК-22, Лютчик, КХП-1, 2, Слизово, АБЗ, Фин-1, 2,                                         35кв ф.Сизьма-1, 2, Лесная, Газовая</t>
  </si>
  <si>
    <t>ИП Череповец</t>
  </si>
  <si>
    <t>4 РП Апатит</t>
  </si>
  <si>
    <t>ГПП-5 Апатит</t>
  </si>
  <si>
    <t>3 РП Апатит</t>
  </si>
  <si>
    <t>ГПП-2 Апатит</t>
  </si>
  <si>
    <t>13 РП Апатит</t>
  </si>
  <si>
    <t>14 РП Апатит</t>
  </si>
  <si>
    <t>16 РП Апатит</t>
  </si>
  <si>
    <t>Ермаково</t>
  </si>
  <si>
    <t xml:space="preserve">10кв  ф.Ермаково-1, 3, Кон.завод, Сосновка, Рубцово, Молочное, Новый источник </t>
  </si>
  <si>
    <t>110кВ Воробьево-Шуйское, ввод 10кВ Т-1</t>
  </si>
  <si>
    <t>10кв Элеватор, Замошье, ЦТБ-1, 2, СХТ, Союз, Комплекс, Турово, Б.Село, ЦСЗ, Кадников-1, РРС, Марковское, Залесье, ДОР</t>
  </si>
  <si>
    <t>Вохтога-р</t>
  </si>
  <si>
    <t>4 с. РП-6 кВ</t>
  </si>
  <si>
    <t>2 с. РП-6 кВ</t>
  </si>
  <si>
    <t>1 с. РП-6 кВ</t>
  </si>
  <si>
    <t>10 кв яч.1 ЦРП-1, ТП-9, ТП Майский</t>
  </si>
  <si>
    <t>3 с. РП-6 кВ</t>
  </si>
  <si>
    <t>110кВ ГПЗ-1, 2</t>
  </si>
  <si>
    <t>10кВ ф.Каликино, АЗС,  Добрынино, Мастерские                                 35кв ф.Дымково-Благовещенье, Дымково-Новатор,  Дымково-Морозовица</t>
  </si>
  <si>
    <t>6кВ ф.Город-1, 2, 3, 4, Будрино, Бобровниково, Лесхоз, Промзона-1, 2, Калашово, ж/д станция, Очистные сооружения-1, 2, Гор.водопровод, Птицефабрика, Глядково                     35кВ ф.В.Устюг-СРЗ-1, 2, В.Устюг-Золотавцево</t>
  </si>
  <si>
    <t>Борки</t>
  </si>
  <si>
    <t>6 кВ Город-9</t>
  </si>
  <si>
    <t>Сматанино</t>
  </si>
  <si>
    <t>10 кВ ф.Зарека, Центр, Калинино, Пеженьга</t>
  </si>
  <si>
    <t>10кВ ф.Ветаптека, им.Ленина, Кр.Шевденицы, с.Тарнога, с/х Тарногский, к/х Восход, Лесхоз, им.Тимирязева, Память Ильича, Каскад, Красные Шевденицы Комплекс, Сельхозхимия, Птицеферма, Воинская часть, Игумновская, Маслозавод  35кВ ф.Тарнога-Нюксеница-1, 2, Айга</t>
  </si>
  <si>
    <t>10кВ ф.Терьменьга, Слобода, ПМК, Райцентр, Совхоз, Южный, Заречье, Родина, Льнозавод, Комплекс-1,                                                        35кВ Урусовская, Морозово-1, 2, Сметанино</t>
  </si>
  <si>
    <t>10кВ ф.Оптика, Глушково, Маэкса, к-с Советский, Аэропорт, Горсеть-1, 2, 3, Промзона, Десятовская, Завод</t>
  </si>
  <si>
    <t>10кВ ф.Пиньшино, Никольское, Телецентр, Хотино, Коммунальный, Васильевская, Ухтома, Липин Бор                                                   35кВ ф.Пиксимовская, Андреевская, Коротецкая</t>
  </si>
  <si>
    <t>скрыть</t>
  </si>
  <si>
    <t>Рнесовм - задание</t>
  </si>
  <si>
    <t>№                            оч.</t>
  </si>
  <si>
    <t>№                   оч.</t>
  </si>
  <si>
    <t>№           оч.</t>
  </si>
  <si>
    <t>АЧР-1 (САЧР), АЧР-2 несовмещенная</t>
  </si>
  <si>
    <t>№        оч.</t>
  </si>
  <si>
    <t>№      оч.</t>
  </si>
  <si>
    <t>№                      оч.</t>
  </si>
  <si>
    <t>№              оч.</t>
  </si>
  <si>
    <t>№                    оч.</t>
  </si>
  <si>
    <t>ЧАПВ в приложение №56 не предосталяется</t>
  </si>
  <si>
    <t>Настройка АЧР</t>
  </si>
  <si>
    <t>Код формы по ОКУД</t>
  </si>
  <si>
    <t>Код</t>
  </si>
  <si>
    <t>отчитывающейся организации по ОКПО</t>
  </si>
  <si>
    <t>вида деятельности по ОКВЭД2</t>
  </si>
  <si>
    <t>территории по ОКАТО</t>
  </si>
  <si>
    <t>министерства (ведомства), органа управления по ОКОГУ</t>
  </si>
  <si>
    <t>организационно-правовой формы по ОКОПФ</t>
  </si>
  <si>
    <t>формы собственности по ОКФС</t>
  </si>
  <si>
    <t>Наименование отчитывающейся организации:</t>
  </si>
  <si>
    <t>Почтовый адрес:</t>
  </si>
  <si>
    <t>160000, г.Вологда, ул.Пречистенская набережная д.68</t>
  </si>
  <si>
    <t>Не применяется</t>
  </si>
  <si>
    <t>35.12, 35.13</t>
  </si>
  <si>
    <t>по филиалу ВЭ</t>
  </si>
  <si>
    <t>коды по филиалу ВЭ</t>
  </si>
  <si>
    <t>Контактная информация</t>
  </si>
  <si>
    <t>Код строки</t>
  </si>
  <si>
    <t>ФИО</t>
  </si>
  <si>
    <t>Должность</t>
  </si>
  <si>
    <t>Электронный адрес</t>
  </si>
  <si>
    <t>Руководитель организации</t>
  </si>
  <si>
    <t>Ответственный за заполнение формы</t>
  </si>
  <si>
    <t>Уланова Г.Н.</t>
  </si>
  <si>
    <t>Инженер ЦУС</t>
  </si>
  <si>
    <t>GUlanova@ve.vologdaenergo.ru</t>
  </si>
  <si>
    <t>ПО "В-УЭС"</t>
  </si>
  <si>
    <t>ПО "ВЭС", Филиал ПАО "ФСК ЕЭС" ВПМЭС</t>
  </si>
  <si>
    <t>ПО "ЧЭС", Филиал ПАО "ФСК ЕЭС" ВПМЭС</t>
  </si>
  <si>
    <t>Рнесовм (САЧР+АЧР)-задание</t>
  </si>
  <si>
    <t>% совмещения по уставке</t>
  </si>
  <si>
    <t>уставки</t>
  </si>
  <si>
    <t>Контактный телефон                     (с кодом города)</t>
  </si>
  <si>
    <t>(8172) 76-86-93</t>
  </si>
  <si>
    <t>Суммарные объемы автоматической частотной разгрузки (далее-АЧР)
и частотного автоматического повторного включения (далее-ЧАПВ)</t>
  </si>
  <si>
    <t>Единица измерения</t>
  </si>
  <si>
    <t>МВт</t>
  </si>
  <si>
    <t>Потребление</t>
  </si>
  <si>
    <t>Спецочередь АЧР (далее-САЧР)</t>
  </si>
  <si>
    <t>Процент САЧР от потребления</t>
  </si>
  <si>
    <t>АЧР-1 (включая САЧР)</t>
  </si>
  <si>
    <t>Процент АЧР-1 (включая САЧР) от потребления</t>
  </si>
  <si>
    <t>АЧР-2 несовмещенная</t>
  </si>
  <si>
    <t>Процент АЧР-2 несовмещенная от потребления</t>
  </si>
  <si>
    <t>Сумма АЧР (АЧР-1 (включая САЧР) + АЧР-2 несовмещенная)</t>
  </si>
  <si>
    <t>Процент АЧР от потребления</t>
  </si>
  <si>
    <t>Процент АЧР в соответствии с заданием субъекта оперативно-диспетчерского управления в электроэнергетике</t>
  </si>
  <si>
    <t>Выполнение задания  субъекта оперативно-диспетчерского управления в электроэнергетике</t>
  </si>
  <si>
    <t>АЧР-2 совмещенная</t>
  </si>
  <si>
    <t>Процент АЧР-2 совмещенная от АЧР-1 (без учета САЧР)</t>
  </si>
  <si>
    <t>Дополнительная разгрузка (далее-ДАР)</t>
  </si>
  <si>
    <t>Процент ДАР от потребления</t>
  </si>
  <si>
    <t>Всего ЧАПВ</t>
  </si>
  <si>
    <t>Процент ЧАПВ от суммы АЧР</t>
  </si>
  <si>
    <t>Совмещение АЧР-1 и АЧР-2</t>
  </si>
  <si>
    <t>ООО "Сухонский КБК"</t>
  </si>
  <si>
    <t>ЗРУ-10 кВ яч.49 ввод-1 на РП-2                                                  ЗРУ-10 кВ яч.64 ввод-2 на РП-2</t>
  </si>
  <si>
    <t>Н.Мондома</t>
  </si>
  <si>
    <t>10кВ Тудозеро, Воинская часть, Дом ветеранов, Центр, Шестово,  База РЭС-1, Город, Стадион                                      35 кВ ЛДК-2</t>
  </si>
  <si>
    <t>10кВ Верховье, Олюшино, Комплекс, Зерноток, Липки, Каменка, Россия, Ковда, Чушевицы                  35кВ Шелота, Сметанино-1</t>
  </si>
  <si>
    <t>10кВ ф.Пыжуг, Югский, Голузино, Шонга, Захарово, Дорожково, Подол, Кичменьга, Решетниково, Город-1, 2, 4                                35кВ ф.К-городок-Н-Енангск, К-городок-Сараево, К-городок-Косково</t>
  </si>
  <si>
    <t xml:space="preserve">10кВ яч.6, 10, 39, 38, 1, 40, 3, 41, 12, 7, 27 </t>
  </si>
  <si>
    <t>10кв ф.Телецентр, Горсеть-1, 2, 3, 4, 5, 6, Тимошкино, Дудино, Володино, СЕП-1, 2,                                                    35кв ф.Тешемля, Тимохинская</t>
  </si>
  <si>
    <t>10 кв яч.6, 25, 8, 9, 10, 20, 21, 22, 12, 19</t>
  </si>
  <si>
    <t>10кВ яч.3, 21, 18, 4, 22, 6, 16, 26, 1, 2, 15</t>
  </si>
  <si>
    <t>РП-65 РУ-10 кВ яч.7, 20</t>
  </si>
  <si>
    <t>ТЭЦ-ЭВС-2 ЧМК</t>
  </si>
  <si>
    <t>Южная</t>
  </si>
  <si>
    <t>10кВ ф.Матурино, Усадьба-1, 2, ЮЖР-1,2,3,4,5,6,7,8,9, Матинга, 35кВ ф.Южная, Лапач</t>
  </si>
  <si>
    <t>11 РП Апатит</t>
  </si>
  <si>
    <t>10кВ яч.3, 12</t>
  </si>
  <si>
    <t>ТЭЦ-ПВС</t>
  </si>
  <si>
    <t>ТЭЦ-ПВС ЧМК</t>
  </si>
  <si>
    <t>МВ-35 кВ Т-1, МВ-35 кВ Т-2</t>
  </si>
  <si>
    <t>Шуйское</t>
  </si>
  <si>
    <t>МВ-35 кВ Шуйское-Шейбухта, 10кВ ф.Пионерский, Завет, Макарово, Райцентр, Врагово, Школа, Биокомплекс, Шиченга</t>
  </si>
  <si>
    <t xml:space="preserve">ЭВ-35 Т-1, ЭВ-35 Т-2, 10кВ ввод Т-1, 2,                        </t>
  </si>
  <si>
    <t>МВ-35 Т-1, МВ-35 Т-2,                                              35кВ ввод Т-1, 2</t>
  </si>
  <si>
    <t>Молочное</t>
  </si>
  <si>
    <t>Маега</t>
  </si>
  <si>
    <t>10кВ ф.Борисово, Дубровское-1, Комплекс, Никитино, Фофанцево, Котельная, Поселок</t>
  </si>
  <si>
    <t>КРУН-10кВ Жилино, Щеглино, Чашниково, Родина, Горка-1, АЦ Щеглино, мкрн Южный-1, 2</t>
  </si>
  <si>
    <t>10кв ввод Т-1, 2,                                   МВ-35 кВ Деревенька-1, 2, Гридино</t>
  </si>
  <si>
    <t>10кВ ф.КС-17 все двигатели, НПС-1, 2, Желтиково, Свистуново, Юношеское, Заемье</t>
  </si>
  <si>
    <t xml:space="preserve">Таблица графика АЧР, ЧАПВ по операционной зоне Вологодского РДУ </t>
  </si>
  <si>
    <t>47,0 Гц</t>
  </si>
  <si>
    <t>46,8 Гц</t>
  </si>
  <si>
    <t>46,7 Гц</t>
  </si>
  <si>
    <t>46,6 Гц</t>
  </si>
  <si>
    <t>46,5 Гц</t>
  </si>
  <si>
    <t>САЧР, АЧР-1</t>
  </si>
  <si>
    <t>10кВ ф.Строитель, Логдуз, Калинино, Нива, Правда</t>
  </si>
  <si>
    <t>10кВ ф.Село, Поселок, Промзона-Карица</t>
  </si>
  <si>
    <t>10кВ ф.Заветы Ильича, Дружба, Першинская, Баранская</t>
  </si>
  <si>
    <t>№                             оч.</t>
  </si>
  <si>
    <t>10 кВ яч.Устье, АБЗ, Н.Корень, МСЗ, им.Ленина, Коммунальный, СХТ, Филисово, Ягода-1, 2, Шпилиха</t>
  </si>
  <si>
    <t>10кВ УОМЗ-1, УОМЗ-2, Кубенское, Майский, Уч.опытный завод, Ильинское, Искра, Молочное-1, 2, 3, Очистные, Ивлево, Куркино, Красная звезда, Свинофабрика</t>
  </si>
  <si>
    <t>35кВ Луговая-Надеево,Луговая- Снасудово, Луговая-Паприха,                      10кв ф.Город-1, 2, 3, 4,Ж/Д-1, 2, 3, 4, Льнобаза, ЭТМ-1, ЭТМ-2, ЭТМ-3, Строительное управление-1, 2</t>
  </si>
  <si>
    <t xml:space="preserve"> 6кВ ф.РП-13-1, РП-13-2, РП-4-1, РП-4-2, Дормаш-1, 2, РП-8-2, Тяговая-2-1, Тяговая-2-2, РП-33-2, ТП-11-2, ТП-54-1, ТП 54-2, РП-33-1                                                   10кВ Золотой ключик-1, 2, Белладжио-1, 2, РТП-21-1, РТП-21-2</t>
  </si>
  <si>
    <t>ВЛ-35кв Западна-Северная, Западная-Маега</t>
  </si>
  <si>
    <t>6кВ ф.ВМЗ-2, Севермаш-1, 2, ВРЗ-1, Грайф-1, П/я-1, Город-1, 2, РП-35, РП-37, ВМЗ-1, Станкозавод-3, 4, ВРЗ-2, 3, П/Я-2, РМЗ-1, 2, Спецпроект-1, 2, Грайф-2, Ж/Д-1, Очистные-1, 2, Ягода</t>
  </si>
  <si>
    <t xml:space="preserve">10кВ ф.РП-39-1, КХП-2, АТП-1, ЖБИ, ЗМЗ-1, ДОК-1, СК-1, Присухонский, РМЗ-1, 2, Город-1, 2, 3, КХП-1, СК-2, РП-39-2, ГСК, МВХ-1, 2, ЗМЗ-2, Ротор-1, 2, ЛДК-1, 2, ДОК-2, АТП-2, База, Галон+,  СКДМ-1, 2, Стайлинг-1, 2 </t>
  </si>
  <si>
    <t>110кВ Сухонский ЦБЗ 2, Очистные I, 2</t>
  </si>
  <si>
    <t>6кВ ф.Керамик-1, МКК-2, ТМК, ЛПХ                                                    35кВ ф.ЛДК, Сокол-У-Кубенское, Сокол-Корнилово</t>
  </si>
  <si>
    <t>35кВ Вологда-Можайское, Вологда-Надеево, Вологда-Молочное</t>
  </si>
  <si>
    <t>6кв ф.Тубдиспансер, РТП-25, Город-15, 20, Тепличный-1, 2, Керамик, БМЗ-1, 2</t>
  </si>
  <si>
    <t>ГПП-2 ООО "ЭЛИС"</t>
  </si>
  <si>
    <t>10кв  яч.10, 12, 17, 19, 7, 23, 6, 24, 11</t>
  </si>
  <si>
    <t>10кВ яч.48, 47, 46, 39, 38, 37, 40, 45, 30, 55, 32, 31, 54, 53, 33</t>
  </si>
  <si>
    <t>10кв яч.4, 33, 39, 10, 25А, 28, 32, 43, 45, 27, 34, 41, 26А, 48</t>
  </si>
  <si>
    <t>ГПП-1 ООО "Энерготранзит-Альфа"</t>
  </si>
  <si>
    <t>10кВ яч.13, 51, 31, 2, 9, 49, 44, 45, 17, 58, 10, 34</t>
  </si>
  <si>
    <t>10кв яч.6, 42, 11, 33, 43, 55</t>
  </si>
  <si>
    <t>10кВ ввод Т-1,                                   35кВ Нефедово-Талицы</t>
  </si>
  <si>
    <t>10кв К-Соболево, Авангард, Кр.Жуковец, Слуды, Сафронцево, Сырзавод, СХТ, Степачево, Самойлово, Горсеть, ЖБИ                                                             35кВ Подольская, Мочальская</t>
  </si>
  <si>
    <t>10кв ф.Дермянинское, Надпорожье, Романово, Ерга, Углы, Ивановское                                      35кв ф.Коврижинская, Поповка</t>
  </si>
  <si>
    <t>ГПП-4 Северсталь-метиз</t>
  </si>
  <si>
    <t>10кв Сельца, Сафоново,  Строитель, Кораблево,  Котельная-1, 2, Подсобное хозяйство-1, 2, Карьер, ГЗС-1, 2, КПД-1, 2,                             35кв Южная, Малечкино, Абаканово</t>
  </si>
  <si>
    <t>10 кВ ввод Т-1,               яч.КУФ-2, Птицефабрика-3                                       35 кВ Климовская</t>
  </si>
  <si>
    <t>10кВ ф.ЖР-1, 2, 3, 4, 6, 7, 8, 9, 10, 12, ФБТ-1, 2, Снабсбыт-1, 2, Ивачево, Рыбхолодильник, ГС-1, 2, 3, Ягорба-1, 2, Трамвай-1, 3, Сельстрой-1, 2, Тепловая-1, 3, ЗСК-2, 3</t>
  </si>
  <si>
    <t>10 кВ яч.107, 112 КТП-1                                                               яч.124, 129 ТПЗ                               яч.121, 130 ПФТ, 113, 118, 117, 122</t>
  </si>
  <si>
    <t>10кв ф.Спич.ф-ка-1, ФМК-1, 2, 3, 4, Спич.ф.-2, СЖР-1, 2, 3, 4, 5, Насосная, Оросительная, Молкомбинат-1, 2, Садовая, ИЖР-1, 2, 3, Газовая-1, Склады</t>
  </si>
  <si>
    <t>Поток</t>
  </si>
  <si>
    <t>10кВ КС-1, КС-2, Потеряево</t>
  </si>
  <si>
    <t>10кв ф.ЖР-5, 11, 13, 14, ДКХимик-1, 2, Пулово-Борисово-1, 2, Ирдоматка-1, Трамвай-2, 4, Больница-1, 2, ГС-4, Тепловая-2</t>
  </si>
  <si>
    <t>ГРУ 10кв  яч.2-1, 8-1, 74-2, 11-2, 35-1, 50-2, 86-1, 87-1, 50-1, 83-1, ГПП-14 яч.106а, 203б, ПС-114 яч.9,10, ПС-111 яч.11, ТДС №1</t>
  </si>
  <si>
    <t>0,15-0,3</t>
  </si>
  <si>
    <t>ГРУ-10,5 кВ яч.154, 142, 155, 134 ПС 30Г</t>
  </si>
  <si>
    <t>ГПП-14 ЗРУ-10кв  яч.503, 603</t>
  </si>
  <si>
    <t>ГРУ-10,5кВ яч.10, 11 на ПС-7, яч.23 на ПС-6, 69, 90, 74 на ПС-36, ПС-35, яч.64 на ПС-88, РУ-10 кВ ПС-22 яч.22, 25, ,17, 36, 27, ПС-35 яч.16, 17</t>
  </si>
  <si>
    <t>ЗРУ-10кв яч.4Б на ПС-70, яч.22Б на ПС-30Г, ПС-47 яч.1, 2, 11, 12, 19, 42, 20, 41</t>
  </si>
  <si>
    <t>ЗРУ-6 кВ яч.11, 12, 15, 24, 37, 48, ПС-100 яч.8, 11, 28, 33</t>
  </si>
  <si>
    <t>ЗРУ-10 кВ яч.108, 122 на ПС-93, яч.137, 123 на ПС-31А, яч.14, 23, на ПС-108, ПС-51 яч.7, 20, 22, РУ-10 кВ ПС-22 яч.9,0, 12, ЗРУ-35кВ В-4</t>
  </si>
  <si>
    <t>РУ-10кв яч.1, 21 РП-19, ПС-13б яч.10, 17, 15, 16, 2, 3, 4, 5</t>
  </si>
  <si>
    <t>ЗРУ-35 кВ В-1, 2, 3, 5, 8, печь-ковш №1, 2, печь-Фукс №1, 2</t>
  </si>
  <si>
    <t>РУ-10 кВ яч.7б,а; В-2 на ПС-88 (КХП)</t>
  </si>
  <si>
    <t>ЗРУ-10 кВ яч.12, 18; В-1, 2 на ПС 216</t>
  </si>
  <si>
    <t>ПС-75 яч.318, 402, 425, 406, 315, 416, яч.306, 301, 309, 414, 335; клети с 1 по 12 ст. 2000 ЛПЦ-2</t>
  </si>
  <si>
    <t>ГПП-1 ЧМК</t>
  </si>
  <si>
    <t>ПС-12, 14, 10, ПС 38-1, ЗРУ-10 кВ №2 яч.2а, 16б на ПС-15, ЗРУ-10 кВ №1 яч.14, 32 на ПС-53</t>
  </si>
  <si>
    <t xml:space="preserve"> ПС-80 яч. 2, 13, 15, 16, 18, 19, 22, 23, 24, 28, 30, 33, 34, 36, 38 (ЦГП), РУ-10 кВ яч.17аб, 9бв, 8де, 4аб, 16вг, 3вг; В-1-6 на ПС-11</t>
  </si>
  <si>
    <t xml:space="preserve">ГРУ-10,5 кВ яч. 99; В-1 на ПС-48, ГРУ-10,5 кВ яч.111, 121; вводы на ПС-30Г </t>
  </si>
  <si>
    <t>10кВ ф.Газопровод-3, 4, Нефть-1, 2, ДРСУ, НГКМ                                    35кВ НПС-Нюксеница-1, 2</t>
  </si>
  <si>
    <t>10кВ ф.Курцево, КС-14-1, 2, 3, 4, НПС-1, 2, Жилой поселок-1, 2,  Карла Маркса, ННП-1, 2, Ядриха-1ж/д, Ядриха-2 ж/д, Красавино ж/д, РРС-1, 2, СКЗ, РЭБ, Очистные сооружения, Водозабор                                             35кВ Удима</t>
  </si>
  <si>
    <t>10кВ ф.Кожаево, Ирданово, СХТ, В-Рыстюг, Пермас, Осиново, Дор, Каменный, Водозабор, РПБ-2, Больница                                                 35кВ Никольск-Завражье, Никольск-Ивантец,Никольск- Демино, Никольск-Коммунальная</t>
  </si>
  <si>
    <t>10кВ ф.ЦРП-1, 2, Юбилейный-1, 2, НПС-1, 2, с/з Погореловский, Сигнал, Новоюбилейная-1, 2, 3, 4, Туровец                                     35кВ Никольская</t>
  </si>
  <si>
    <t>Прогнозируемое потребление 2020г</t>
  </si>
  <si>
    <t xml:space="preserve">Вологодский филиал ПАО "МРСК Северо-Запада" </t>
  </si>
  <si>
    <t>АЧР-1 (САЧР)</t>
  </si>
  <si>
    <t>10кВ ф.Город-5, 14, 1, 3, 10, РП-27, Родионцево, Тролейбусная-1, 2, Охмыльцево-1, 2, ТРЦ-1, Керамик-2</t>
  </si>
  <si>
    <t>Приложение №71</t>
  </si>
  <si>
    <t>16.12.2021гг.</t>
  </si>
  <si>
    <t>04-00</t>
  </si>
  <si>
    <t>09-00</t>
  </si>
  <si>
    <t>18-00</t>
  </si>
  <si>
    <t>Климов С.В.</t>
  </si>
  <si>
    <t xml:space="preserve">Заместитель Генерального директора-директор филиала </t>
  </si>
  <si>
    <t>(8172) 76-85-50</t>
  </si>
  <si>
    <t>SKlimov@ve.vologdaenergo.ru</t>
  </si>
  <si>
    <t>Апатит</t>
  </si>
  <si>
    <t>РУ-10кв яч.1Е,  8А, Б, 11 Г</t>
  </si>
  <si>
    <t>6кВ ф.Керапик-2, МКК-1, 10кВ ф.Оларево, Сухонский, Новое, Агроснаб, Обросово, Сотамеко плюс, База-2, АБЗ, СПК-1, 2                       35кВ ф.Сок.ЦБК-1, 2</t>
  </si>
  <si>
    <t>свод АЧР 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</si>
</sst>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4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sz val="10"/>
      <color indexed="10"/>
      <name val="Times New Roman"/>
      <family val="1"/>
      <charset val="204"/>
    </font>
    <font>
      <sz val="8"/>
      <name val="Arial Cyr"/>
      <charset val="204"/>
    </font>
    <font>
      <b/>
      <sz val="10"/>
      <color rgb="FFFF0000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color theme="9" tint="-0.499984740745262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u/>
      <sz val="10"/>
      <color theme="10"/>
      <name val="Arial Cyr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0" fillId="23" borderId="8" applyNumberFormat="0" applyFont="0" applyAlignment="0" applyProtection="0"/>
    <xf numFmtId="9" fontId="10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34" fillId="0" borderId="0"/>
    <xf numFmtId="0" fontId="1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5" fillId="0" borderId="0"/>
    <xf numFmtId="0" fontId="34" fillId="0" borderId="0"/>
    <xf numFmtId="0" fontId="36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5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</cellStyleXfs>
  <cellXfs count="395">
    <xf numFmtId="0" fontId="0" fillId="0" borderId="0" xfId="0"/>
    <xf numFmtId="0" fontId="25" fillId="0" borderId="0" xfId="0" applyFont="1"/>
    <xf numFmtId="0" fontId="25" fillId="0" borderId="0" xfId="0" applyFont="1" applyAlignment="1">
      <alignment horizontal="center"/>
    </xf>
    <xf numFmtId="164" fontId="23" fillId="0" borderId="10" xfId="0" applyNumberFormat="1" applyFont="1" applyFill="1" applyBorder="1" applyAlignment="1">
      <alignment horizontal="center" vertical="top" wrapText="1"/>
    </xf>
    <xf numFmtId="2" fontId="23" fillId="0" borderId="10" xfId="0" applyNumberFormat="1" applyFont="1" applyFill="1" applyBorder="1" applyAlignment="1">
      <alignment horizontal="center" vertical="top" wrapText="1"/>
    </xf>
    <xf numFmtId="0" fontId="23" fillId="0" borderId="0" xfId="0" applyFont="1" applyFill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center"/>
    </xf>
    <xf numFmtId="0" fontId="23" fillId="0" borderId="10" xfId="0" applyNumberFormat="1" applyFont="1" applyFill="1" applyBorder="1" applyAlignment="1">
      <alignment horizontal="center" vertical="top"/>
    </xf>
    <xf numFmtId="0" fontId="23" fillId="0" borderId="0" xfId="0" applyFont="1" applyFill="1" applyAlignment="1">
      <alignment horizontal="center" vertical="center" wrapText="1"/>
    </xf>
    <xf numFmtId="1" fontId="23" fillId="0" borderId="10" xfId="0" applyNumberFormat="1" applyFont="1" applyFill="1" applyBorder="1" applyAlignment="1">
      <alignment horizontal="center" vertical="top" wrapText="1"/>
    </xf>
    <xf numFmtId="0" fontId="25" fillId="0" borderId="10" xfId="0" quotePrefix="1" applyFont="1" applyBorder="1" applyAlignment="1">
      <alignment horizontal="left"/>
    </xf>
    <xf numFmtId="0" fontId="25" fillId="0" borderId="10" xfId="0" applyFont="1" applyBorder="1"/>
    <xf numFmtId="0" fontId="24" fillId="0" borderId="10" xfId="0" quotePrefix="1" applyFont="1" applyBorder="1" applyAlignment="1">
      <alignment horizontal="left"/>
    </xf>
    <xf numFmtId="0" fontId="24" fillId="0" borderId="0" xfId="0" applyFont="1"/>
    <xf numFmtId="0" fontId="24" fillId="0" borderId="10" xfId="0" applyFont="1" applyBorder="1"/>
    <xf numFmtId="0" fontId="25" fillId="0" borderId="0" xfId="0" applyFont="1" applyFill="1"/>
    <xf numFmtId="164" fontId="25" fillId="0" borderId="0" xfId="0" applyNumberFormat="1" applyFont="1" applyFill="1"/>
    <xf numFmtId="164" fontId="25" fillId="0" borderId="0" xfId="0" applyNumberFormat="1" applyFont="1"/>
    <xf numFmtId="0" fontId="25" fillId="0" borderId="0" xfId="0" applyFont="1" applyFill="1" applyAlignment="1">
      <alignment wrapText="1"/>
    </xf>
    <xf numFmtId="165" fontId="28" fillId="0" borderId="0" xfId="39" applyNumberFormat="1" applyFont="1"/>
    <xf numFmtId="0" fontId="25" fillId="0" borderId="0" xfId="0" applyFont="1" applyFill="1" applyAlignment="1">
      <alignment horizontal="right"/>
    </xf>
    <xf numFmtId="165" fontId="25" fillId="0" borderId="0" xfId="39" applyNumberFormat="1" applyFont="1"/>
    <xf numFmtId="0" fontId="23" fillId="0" borderId="10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164" fontId="23" fillId="0" borderId="10" xfId="0" applyNumberFormat="1" applyFont="1" applyFill="1" applyBorder="1" applyAlignment="1">
      <alignment horizontal="center" vertical="top"/>
    </xf>
    <xf numFmtId="0" fontId="23" fillId="0" borderId="0" xfId="0" applyFont="1" applyFill="1" applyAlignment="1">
      <alignment horizontal="center" vertical="top"/>
    </xf>
    <xf numFmtId="164" fontId="23" fillId="0" borderId="0" xfId="0" applyNumberFormat="1" applyFont="1" applyFill="1" applyAlignment="1">
      <alignment horizontal="center" vertical="top"/>
    </xf>
    <xf numFmtId="0" fontId="23" fillId="0" borderId="15" xfId="0" applyFont="1" applyFill="1" applyBorder="1" applyAlignment="1">
      <alignment horizontal="center" vertical="center"/>
    </xf>
    <xf numFmtId="1" fontId="23" fillId="0" borderId="10" xfId="0" applyNumberFormat="1" applyFont="1" applyFill="1" applyBorder="1" applyAlignment="1">
      <alignment horizontal="center" vertical="top"/>
    </xf>
    <xf numFmtId="2" fontId="23" fillId="0" borderId="10" xfId="0" applyNumberFormat="1" applyFont="1" applyFill="1" applyBorder="1" applyAlignment="1">
      <alignment horizontal="center" vertical="top"/>
    </xf>
    <xf numFmtId="0" fontId="23" fillId="0" borderId="10" xfId="0" applyFont="1" applyFill="1" applyBorder="1" applyAlignment="1">
      <alignment horizontal="center" vertical="top"/>
    </xf>
    <xf numFmtId="164" fontId="23" fillId="0" borderId="0" xfId="0" applyNumberFormat="1" applyFont="1" applyFill="1" applyAlignment="1">
      <alignment horizontal="center"/>
    </xf>
    <xf numFmtId="0" fontId="23" fillId="0" borderId="10" xfId="0" applyFont="1" applyFill="1" applyBorder="1" applyAlignment="1">
      <alignment horizontal="center" vertical="top" wrapText="1"/>
    </xf>
    <xf numFmtId="1" fontId="25" fillId="0" borderId="0" xfId="0" applyNumberFormat="1" applyFont="1" applyFill="1" applyAlignment="1">
      <alignment horizontal="center"/>
    </xf>
    <xf numFmtId="164" fontId="25" fillId="0" borderId="10" xfId="0" applyNumberFormat="1" applyFont="1" applyBorder="1" applyAlignment="1">
      <alignment horizontal="center"/>
    </xf>
    <xf numFmtId="164" fontId="24" fillId="0" borderId="10" xfId="0" applyNumberFormat="1" applyFont="1" applyBorder="1" applyAlignment="1">
      <alignment horizontal="center"/>
    </xf>
    <xf numFmtId="0" fontId="23" fillId="0" borderId="10" xfId="0" applyNumberFormat="1" applyFont="1" applyFill="1" applyBorder="1" applyAlignment="1">
      <alignment horizontal="center" vertical="center" wrapText="1"/>
    </xf>
    <xf numFmtId="1" fontId="23" fillId="0" borderId="10" xfId="0" applyNumberFormat="1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left" vertical="top" wrapText="1"/>
    </xf>
    <xf numFmtId="0" fontId="23" fillId="0" borderId="0" xfId="0" applyFont="1" applyFill="1" applyAlignment="1">
      <alignment horizontal="left" vertical="top"/>
    </xf>
    <xf numFmtId="0" fontId="27" fillId="0" borderId="0" xfId="0" applyFont="1" applyFill="1" applyAlignment="1">
      <alignment horizontal="left"/>
    </xf>
    <xf numFmtId="1" fontId="23" fillId="0" borderId="0" xfId="0" applyNumberFormat="1" applyFont="1" applyFill="1" applyAlignment="1">
      <alignment horizontal="center"/>
    </xf>
    <xf numFmtId="1" fontId="25" fillId="0" borderId="0" xfId="0" applyNumberFormat="1" applyFont="1" applyFill="1"/>
    <xf numFmtId="0" fontId="25" fillId="0" borderId="10" xfId="0" applyFont="1" applyFill="1" applyBorder="1"/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Border="1" applyAlignment="1"/>
    <xf numFmtId="0" fontId="23" fillId="0" borderId="10" xfId="0" applyNumberFormat="1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left" wrapText="1"/>
    </xf>
    <xf numFmtId="0" fontId="25" fillId="0" borderId="10" xfId="0" applyFont="1" applyFill="1" applyBorder="1" applyAlignment="1">
      <alignment horizontal="left" vertical="center" wrapText="1"/>
    </xf>
    <xf numFmtId="9" fontId="25" fillId="0" borderId="10" xfId="39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11" xfId="0" applyFont="1" applyFill="1" applyBorder="1"/>
    <xf numFmtId="9" fontId="25" fillId="0" borderId="10" xfId="39" applyFont="1" applyFill="1" applyBorder="1" applyAlignment="1"/>
    <xf numFmtId="1" fontId="23" fillId="0" borderId="10" xfId="0" applyNumberFormat="1" applyFont="1" applyFill="1" applyBorder="1" applyAlignment="1">
      <alignment horizontal="left" vertical="center" wrapText="1"/>
    </xf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left" vertical="top" wrapText="1"/>
    </xf>
    <xf numFmtId="0" fontId="26" fillId="0" borderId="0" xfId="0" applyFont="1" applyFill="1" applyAlignment="1">
      <alignment horizontal="center"/>
    </xf>
    <xf numFmtId="164" fontId="26" fillId="0" borderId="0" xfId="0" applyNumberFormat="1" applyFont="1" applyFill="1" applyAlignment="1">
      <alignment horizontal="center"/>
    </xf>
    <xf numFmtId="1" fontId="23" fillId="0" borderId="0" xfId="0" applyNumberFormat="1" applyFont="1" applyFill="1" applyAlignment="1">
      <alignment horizontal="left"/>
    </xf>
    <xf numFmtId="0" fontId="26" fillId="0" borderId="0" xfId="0" applyFont="1" applyFill="1" applyAlignment="1">
      <alignment horizontal="center" vertical="top" wrapText="1"/>
    </xf>
    <xf numFmtId="0" fontId="26" fillId="0" borderId="0" xfId="0" applyFont="1" applyFill="1" applyAlignment="1">
      <alignment horizontal="left" vertical="top"/>
    </xf>
    <xf numFmtId="0" fontId="26" fillId="0" borderId="0" xfId="0" applyFont="1" applyFill="1" applyAlignment="1">
      <alignment horizontal="center" vertical="top"/>
    </xf>
    <xf numFmtId="164" fontId="26" fillId="0" borderId="0" xfId="0" applyNumberFormat="1" applyFont="1" applyFill="1" applyAlignment="1">
      <alignment horizontal="center" vertical="top"/>
    </xf>
    <xf numFmtId="164" fontId="32" fillId="0" borderId="0" xfId="0" applyNumberFormat="1" applyFont="1" applyFill="1" applyAlignment="1">
      <alignment horizontal="center"/>
    </xf>
    <xf numFmtId="164" fontId="32" fillId="0" borderId="0" xfId="0" applyNumberFormat="1" applyFont="1" applyFill="1" applyAlignment="1">
      <alignment horizontal="center" vertical="top"/>
    </xf>
    <xf numFmtId="0" fontId="25" fillId="0" borderId="0" xfId="0" applyFont="1" applyFill="1" applyBorder="1"/>
    <xf numFmtId="0" fontId="24" fillId="0" borderId="0" xfId="0" applyFont="1" applyFill="1" applyBorder="1"/>
    <xf numFmtId="1" fontId="24" fillId="0" borderId="0" xfId="0" applyNumberFormat="1" applyFont="1" applyFill="1" applyAlignment="1">
      <alignment horizontal="center"/>
    </xf>
    <xf numFmtId="1" fontId="23" fillId="0" borderId="10" xfId="0" applyNumberFormat="1" applyFont="1" applyFill="1" applyBorder="1" applyAlignment="1">
      <alignment horizontal="left" vertical="top"/>
    </xf>
    <xf numFmtId="164" fontId="25" fillId="0" borderId="0" xfId="0" applyNumberFormat="1" applyFont="1" applyFill="1" applyAlignment="1">
      <alignment horizontal="center" vertical="top"/>
    </xf>
    <xf numFmtId="0" fontId="31" fillId="0" borderId="0" xfId="0" applyFont="1" applyFill="1" applyAlignment="1">
      <alignment horizontal="center"/>
    </xf>
    <xf numFmtId="164" fontId="24" fillId="0" borderId="0" xfId="0" applyNumberFormat="1" applyFont="1" applyFill="1" applyBorder="1" applyAlignment="1">
      <alignment horizontal="center"/>
    </xf>
    <xf numFmtId="164" fontId="30" fillId="0" borderId="0" xfId="0" applyNumberFormat="1" applyFont="1" applyFill="1" applyBorder="1" applyAlignment="1">
      <alignment horizontal="center"/>
    </xf>
    <xf numFmtId="164" fontId="31" fillId="0" borderId="0" xfId="0" applyNumberFormat="1" applyFont="1" applyFill="1" applyAlignment="1">
      <alignment horizontal="center"/>
    </xf>
    <xf numFmtId="164" fontId="31" fillId="0" borderId="0" xfId="0" applyNumberFormat="1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25" fillId="0" borderId="0" xfId="0" applyFont="1" applyBorder="1"/>
    <xf numFmtId="164" fontId="30" fillId="0" borderId="0" xfId="39" applyNumberFormat="1" applyFont="1" applyFill="1" applyAlignment="1">
      <alignment horizontal="center"/>
    </xf>
    <xf numFmtId="0" fontId="24" fillId="0" borderId="0" xfId="0" applyFont="1" applyFill="1" applyAlignment="1">
      <alignment horizontal="center" vertical="top" wrapText="1"/>
    </xf>
    <xf numFmtId="164" fontId="24" fillId="0" borderId="0" xfId="0" applyNumberFormat="1" applyFont="1" applyFill="1" applyAlignment="1">
      <alignment horizontal="center" vertical="top" wrapText="1"/>
    </xf>
    <xf numFmtId="0" fontId="25" fillId="0" borderId="0" xfId="0" applyFont="1" applyFill="1"/>
    <xf numFmtId="9" fontId="25" fillId="0" borderId="0" xfId="39" applyFont="1" applyFill="1"/>
    <xf numFmtId="0" fontId="25" fillId="0" borderId="0" xfId="0" applyFont="1" applyFill="1" applyAlignment="1">
      <alignment horizontal="center" vertical="top"/>
    </xf>
    <xf numFmtId="164" fontId="24" fillId="0" borderId="0" xfId="0" applyNumberFormat="1" applyFont="1" applyFill="1" applyAlignment="1">
      <alignment horizontal="center"/>
    </xf>
    <xf numFmtId="1" fontId="25" fillId="0" borderId="10" xfId="0" applyNumberFormat="1" applyFont="1" applyFill="1" applyBorder="1" applyAlignment="1">
      <alignment horizontal="center" vertical="top" wrapText="1"/>
    </xf>
    <xf numFmtId="0" fontId="25" fillId="0" borderId="0" xfId="0" applyFont="1" applyFill="1" applyAlignment="1">
      <alignment vertical="top"/>
    </xf>
    <xf numFmtId="164" fontId="25" fillId="0" borderId="0" xfId="0" applyNumberFormat="1" applyFont="1" applyFill="1" applyAlignment="1">
      <alignment horizontal="center"/>
    </xf>
    <xf numFmtId="0" fontId="24" fillId="0" borderId="0" xfId="0" applyFont="1" applyFill="1" applyAlignment="1">
      <alignment horizontal="left" vertical="top" wrapText="1"/>
    </xf>
    <xf numFmtId="1" fontId="25" fillId="0" borderId="10" xfId="0" applyNumberFormat="1" applyFont="1" applyFill="1" applyBorder="1" applyAlignment="1">
      <alignment horizontal="left" vertical="top" wrapText="1"/>
    </xf>
    <xf numFmtId="0" fontId="24" fillId="0" borderId="0" xfId="0" applyFont="1" applyFill="1"/>
    <xf numFmtId="164" fontId="24" fillId="0" borderId="0" xfId="0" applyNumberFormat="1" applyFont="1" applyFill="1"/>
    <xf numFmtId="164" fontId="25" fillId="0" borderId="10" xfId="0" applyNumberFormat="1" applyFont="1" applyFill="1" applyBorder="1" applyAlignment="1">
      <alignment horizontal="center" vertical="center"/>
    </xf>
    <xf numFmtId="0" fontId="25" fillId="0" borderId="16" xfId="0" applyFont="1" applyFill="1" applyBorder="1"/>
    <xf numFmtId="164" fontId="25" fillId="0" borderId="10" xfId="0" applyNumberFormat="1" applyFont="1" applyFill="1" applyBorder="1" applyAlignment="1">
      <alignment horizontal="center"/>
    </xf>
    <xf numFmtId="165" fontId="25" fillId="0" borderId="10" xfId="39" applyNumberFormat="1" applyFont="1" applyFill="1" applyBorder="1" applyAlignment="1">
      <alignment horizontal="center" vertical="center"/>
    </xf>
    <xf numFmtId="1" fontId="25" fillId="0" borderId="10" xfId="0" applyNumberFormat="1" applyFont="1" applyFill="1" applyBorder="1" applyAlignment="1">
      <alignment vertical="top" wrapText="1"/>
    </xf>
    <xf numFmtId="0" fontId="25" fillId="0" borderId="10" xfId="0" applyFont="1" applyFill="1" applyBorder="1" applyAlignment="1">
      <alignment horizontal="left" vertical="top" wrapText="1"/>
    </xf>
    <xf numFmtId="2" fontId="25" fillId="0" borderId="10" xfId="0" applyNumberFormat="1" applyFont="1" applyFill="1" applyBorder="1" applyAlignment="1">
      <alignment horizontal="center" vertical="top" wrapText="1"/>
    </xf>
    <xf numFmtId="1" fontId="25" fillId="0" borderId="11" xfId="0" applyNumberFormat="1" applyFont="1" applyFill="1" applyBorder="1" applyAlignment="1">
      <alignment vertical="top" wrapText="1"/>
    </xf>
    <xf numFmtId="0" fontId="25" fillId="0" borderId="10" xfId="0" applyFont="1" applyFill="1" applyBorder="1" applyAlignment="1">
      <alignment horizontal="center" vertical="top" wrapText="1"/>
    </xf>
    <xf numFmtId="0" fontId="25" fillId="0" borderId="0" xfId="0" applyFont="1" applyFill="1" applyAlignment="1">
      <alignment horizontal="left" vertical="top" wrapText="1"/>
    </xf>
    <xf numFmtId="0" fontId="25" fillId="0" borderId="0" xfId="0" applyFont="1" applyFill="1" applyAlignment="1">
      <alignment horizontal="center" vertical="top" wrapText="1"/>
    </xf>
    <xf numFmtId="164" fontId="30" fillId="0" borderId="0" xfId="0" applyNumberFormat="1" applyFont="1" applyFill="1" applyAlignment="1">
      <alignment horizontal="center"/>
    </xf>
    <xf numFmtId="0" fontId="33" fillId="0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top" wrapText="1"/>
    </xf>
    <xf numFmtId="164" fontId="30" fillId="0" borderId="0" xfId="0" applyNumberFormat="1" applyFont="1" applyFill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164" fontId="24" fillId="0" borderId="10" xfId="0" applyNumberFormat="1" applyFont="1" applyFill="1" applyBorder="1" applyAlignment="1">
      <alignment horizontal="center" vertical="center"/>
    </xf>
    <xf numFmtId="2" fontId="25" fillId="0" borderId="0" xfId="0" applyNumberFormat="1" applyFont="1" applyFill="1" applyAlignment="1">
      <alignment horizontal="center"/>
    </xf>
    <xf numFmtId="164" fontId="25" fillId="0" borderId="11" xfId="0" applyNumberFormat="1" applyFont="1" applyFill="1" applyBorder="1" applyAlignment="1">
      <alignment horizontal="center" vertical="top" wrapText="1"/>
    </xf>
    <xf numFmtId="2" fontId="25" fillId="0" borderId="11" xfId="0" applyNumberFormat="1" applyFont="1" applyFill="1" applyBorder="1" applyAlignment="1">
      <alignment horizontal="center" vertical="top" wrapText="1"/>
    </xf>
    <xf numFmtId="1" fontId="25" fillId="0" borderId="0" xfId="0" applyNumberFormat="1" applyFont="1" applyFill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164" fontId="24" fillId="0" borderId="10" xfId="0" applyNumberFormat="1" applyFont="1" applyFill="1" applyBorder="1" applyAlignment="1">
      <alignment horizontal="center"/>
    </xf>
    <xf numFmtId="0" fontId="24" fillId="0" borderId="10" xfId="0" applyFont="1" applyFill="1" applyBorder="1"/>
    <xf numFmtId="165" fontId="28" fillId="0" borderId="0" xfId="39" applyNumberFormat="1" applyFont="1" applyFill="1"/>
    <xf numFmtId="1" fontId="25" fillId="0" borderId="0" xfId="39" applyNumberFormat="1" applyFont="1" applyFill="1"/>
    <xf numFmtId="164" fontId="25" fillId="0" borderId="0" xfId="39" applyNumberFormat="1" applyFont="1" applyFill="1" applyAlignment="1">
      <alignment horizontal="center"/>
    </xf>
    <xf numFmtId="2" fontId="25" fillId="0" borderId="0" xfId="39" applyNumberFormat="1" applyFont="1" applyFill="1" applyAlignment="1">
      <alignment horizontal="center"/>
    </xf>
    <xf numFmtId="165" fontId="25" fillId="0" borderId="0" xfId="39" applyNumberFormat="1" applyFont="1" applyFill="1"/>
    <xf numFmtId="2" fontId="25" fillId="0" borderId="0" xfId="0" applyNumberFormat="1" applyFont="1" applyFill="1"/>
    <xf numFmtId="0" fontId="25" fillId="0" borderId="0" xfId="0" applyFont="1" applyFill="1" applyAlignment="1">
      <alignment horizontal="left" vertical="top"/>
    </xf>
    <xf numFmtId="164" fontId="24" fillId="0" borderId="0" xfId="0" applyNumberFormat="1" applyFont="1" applyFill="1" applyAlignment="1">
      <alignment horizontal="center"/>
    </xf>
    <xf numFmtId="164" fontId="25" fillId="0" borderId="0" xfId="0" applyNumberFormat="1" applyFont="1" applyFill="1" applyAlignment="1">
      <alignment horizontal="center" vertical="top" wrapText="1"/>
    </xf>
    <xf numFmtId="165" fontId="24" fillId="0" borderId="10" xfId="39" applyNumberFormat="1" applyFont="1" applyFill="1" applyBorder="1" applyAlignment="1">
      <alignment horizontal="center" vertical="center"/>
    </xf>
    <xf numFmtId="164" fontId="30" fillId="0" borderId="0" xfId="0" applyNumberFormat="1" applyFont="1" applyFill="1"/>
    <xf numFmtId="0" fontId="25" fillId="0" borderId="16" xfId="0" applyFont="1" applyFill="1" applyBorder="1" applyAlignment="1">
      <alignment horizontal="center"/>
    </xf>
    <xf numFmtId="0" fontId="25" fillId="0" borderId="10" xfId="0" applyFont="1" applyFill="1" applyBorder="1" applyAlignment="1">
      <alignment vertical="top"/>
    </xf>
    <xf numFmtId="0" fontId="25" fillId="0" borderId="10" xfId="0" applyFont="1" applyFill="1" applyBorder="1" applyAlignment="1">
      <alignment vertical="top" wrapText="1"/>
    </xf>
    <xf numFmtId="9" fontId="30" fillId="0" borderId="0" xfId="0" applyNumberFormat="1" applyFont="1" applyFill="1"/>
    <xf numFmtId="0" fontId="23" fillId="0" borderId="0" xfId="0" applyFont="1" applyFill="1" applyAlignment="1">
      <alignment horizontal="center"/>
    </xf>
    <xf numFmtId="0" fontId="25" fillId="0" borderId="0" xfId="0" applyFont="1" applyFill="1"/>
    <xf numFmtId="0" fontId="23" fillId="0" borderId="0" xfId="0" applyFont="1" applyFill="1" applyAlignment="1">
      <alignment horizontal="left"/>
    </xf>
    <xf numFmtId="0" fontId="24" fillId="0" borderId="0" xfId="0" applyFont="1" applyFill="1" applyAlignment="1"/>
    <xf numFmtId="0" fontId="25" fillId="0" borderId="0" xfId="0" applyFont="1" applyFill="1" applyAlignment="1"/>
    <xf numFmtId="0" fontId="25" fillId="0" borderId="0" xfId="0" applyFont="1" applyFill="1" applyAlignment="1">
      <alignment horizontal="left"/>
    </xf>
    <xf numFmtId="164" fontId="25" fillId="0" borderId="10" xfId="0" applyNumberFormat="1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top"/>
    </xf>
    <xf numFmtId="164" fontId="25" fillId="0" borderId="10" xfId="0" applyNumberFormat="1" applyFont="1" applyFill="1" applyBorder="1" applyAlignment="1">
      <alignment horizontal="center" vertical="top"/>
    </xf>
    <xf numFmtId="164" fontId="33" fillId="0" borderId="0" xfId="0" applyNumberFormat="1" applyFont="1" applyFill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/>
    </xf>
    <xf numFmtId="0" fontId="38" fillId="0" borderId="0" xfId="0" applyFont="1" applyFill="1"/>
    <xf numFmtId="0" fontId="38" fillId="0" borderId="0" xfId="0" applyFont="1" applyFill="1" applyAlignment="1">
      <alignment horizontal="center"/>
    </xf>
    <xf numFmtId="165" fontId="33" fillId="0" borderId="0" xfId="39" applyNumberFormat="1" applyFont="1" applyFill="1" applyAlignment="1">
      <alignment horizontal="center"/>
    </xf>
    <xf numFmtId="0" fontId="24" fillId="0" borderId="0" xfId="0" applyFont="1" applyFill="1" applyBorder="1" applyAlignment="1"/>
    <xf numFmtId="1" fontId="23" fillId="0" borderId="0" xfId="0" applyNumberFormat="1" applyFont="1" applyFill="1" applyAlignment="1">
      <alignment horizontal="center" vertical="top"/>
    </xf>
    <xf numFmtId="164" fontId="23" fillId="0" borderId="10" xfId="0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164" fontId="37" fillId="0" borderId="0" xfId="0" applyNumberFormat="1" applyFont="1" applyFill="1"/>
    <xf numFmtId="2" fontId="25" fillId="0" borderId="16" xfId="0" applyNumberFormat="1" applyFont="1" applyFill="1" applyBorder="1" applyAlignment="1">
      <alignment horizontal="center" vertical="center" wrapText="1"/>
    </xf>
    <xf numFmtId="0" fontId="24" fillId="0" borderId="0" xfId="0" applyFont="1" applyBorder="1"/>
    <xf numFmtId="0" fontId="25" fillId="0" borderId="0" xfId="0" applyFont="1" applyBorder="1" applyAlignment="1">
      <alignment horizontal="center"/>
    </xf>
    <xf numFmtId="164" fontId="25" fillId="0" borderId="0" xfId="0" applyNumberFormat="1" applyFont="1" applyBorder="1" applyAlignment="1">
      <alignment horizontal="center"/>
    </xf>
    <xf numFmtId="164" fontId="31" fillId="0" borderId="0" xfId="0" applyNumberFormat="1" applyFont="1" applyBorder="1" applyAlignment="1">
      <alignment horizontal="center"/>
    </xf>
    <xf numFmtId="164" fontId="30" fillId="0" borderId="0" xfId="0" applyNumberFormat="1" applyFont="1" applyBorder="1"/>
    <xf numFmtId="0" fontId="31" fillId="0" borderId="0" xfId="0" applyFont="1" applyBorder="1" applyAlignment="1">
      <alignment horizontal="center"/>
    </xf>
    <xf numFmtId="164" fontId="24" fillId="0" borderId="0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64" fontId="25" fillId="0" borderId="16" xfId="0" applyNumberFormat="1" applyFont="1" applyFill="1" applyBorder="1" applyAlignment="1">
      <alignment horizontal="center"/>
    </xf>
    <xf numFmtId="164" fontId="24" fillId="0" borderId="16" xfId="0" applyNumberFormat="1" applyFont="1" applyFill="1" applyBorder="1" applyAlignment="1">
      <alignment horizontal="center"/>
    </xf>
    <xf numFmtId="0" fontId="24" fillId="0" borderId="16" xfId="0" applyFont="1" applyFill="1" applyBorder="1"/>
    <xf numFmtId="164" fontId="25" fillId="0" borderId="10" xfId="0" applyNumberFormat="1" applyFont="1" applyFill="1" applyBorder="1"/>
    <xf numFmtId="0" fontId="25" fillId="0" borderId="0" xfId="0" applyFont="1" applyAlignment="1">
      <alignment horizontal="center"/>
    </xf>
    <xf numFmtId="0" fontId="41" fillId="0" borderId="10" xfId="0" applyFont="1" applyBorder="1" applyAlignment="1">
      <alignment horizontal="center" vertical="center" wrapText="1"/>
    </xf>
    <xf numFmtId="0" fontId="25" fillId="24" borderId="0" xfId="0" applyFont="1" applyFill="1" applyAlignment="1">
      <alignment horizontal="center"/>
    </xf>
    <xf numFmtId="0" fontId="25" fillId="0" borderId="1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10" xfId="0" applyFont="1" applyBorder="1" applyAlignment="1">
      <alignment vertical="top"/>
    </xf>
    <xf numFmtId="0" fontId="25" fillId="0" borderId="10" xfId="0" applyFont="1" applyBorder="1" applyAlignment="1">
      <alignment horizontal="center" vertical="top"/>
    </xf>
    <xf numFmtId="0" fontId="25" fillId="0" borderId="10" xfId="0" applyFont="1" applyBorder="1" applyAlignment="1">
      <alignment vertical="top" wrapText="1"/>
    </xf>
    <xf numFmtId="0" fontId="40" fillId="0" borderId="10" xfId="98" applyFont="1" applyBorder="1" applyAlignment="1">
      <alignment vertical="top"/>
    </xf>
    <xf numFmtId="0" fontId="25" fillId="0" borderId="0" xfId="0" applyFont="1" applyAlignment="1">
      <alignment vertical="top"/>
    </xf>
    <xf numFmtId="0" fontId="25" fillId="0" borderId="0" xfId="0" applyFont="1" applyAlignment="1">
      <alignment horizontal="center"/>
    </xf>
    <xf numFmtId="164" fontId="23" fillId="0" borderId="15" xfId="0" applyNumberFormat="1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5" fillId="0" borderId="10" xfId="98" applyFont="1" applyBorder="1" applyAlignment="1">
      <alignment horizontal="center" vertical="center" wrapText="1"/>
    </xf>
    <xf numFmtId="164" fontId="25" fillId="0" borderId="15" xfId="0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wrapText="1"/>
    </xf>
    <xf numFmtId="0" fontId="25" fillId="0" borderId="10" xfId="0" applyFont="1" applyFill="1" applyBorder="1" applyAlignment="1">
      <alignment horizontal="center" vertical="center" wrapText="1"/>
    </xf>
    <xf numFmtId="165" fontId="25" fillId="0" borderId="10" xfId="39" applyNumberFormat="1" applyFont="1" applyFill="1" applyBorder="1" applyAlignment="1">
      <alignment horizontal="center" vertical="top"/>
    </xf>
    <xf numFmtId="165" fontId="25" fillId="0" borderId="10" xfId="0" applyNumberFormat="1" applyFont="1" applyFill="1" applyBorder="1" applyAlignment="1">
      <alignment horizontal="center" vertical="top"/>
    </xf>
    <xf numFmtId="9" fontId="24" fillId="0" borderId="0" xfId="39" applyFont="1" applyFill="1"/>
    <xf numFmtId="0" fontId="24" fillId="0" borderId="0" xfId="0" applyFont="1" applyFill="1" applyAlignment="1">
      <alignment horizontal="left" vertical="top"/>
    </xf>
    <xf numFmtId="0" fontId="30" fillId="0" borderId="0" xfId="0" applyFont="1" applyFill="1"/>
    <xf numFmtId="0" fontId="25" fillId="0" borderId="0" xfId="0" applyFont="1" applyFill="1" applyBorder="1" applyAlignment="1">
      <alignment vertical="top"/>
    </xf>
    <xf numFmtId="9" fontId="30" fillId="0" borderId="0" xfId="39" applyFont="1" applyFill="1"/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10" fontId="25" fillId="0" borderId="10" xfId="39" applyNumberFormat="1" applyFont="1" applyFill="1" applyBorder="1" applyAlignment="1">
      <alignment horizontal="center"/>
    </xf>
    <xf numFmtId="10" fontId="25" fillId="0" borderId="10" xfId="39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1" fontId="38" fillId="0" borderId="0" xfId="0" applyNumberFormat="1" applyFont="1" applyFill="1"/>
    <xf numFmtId="164" fontId="24" fillId="0" borderId="0" xfId="0" applyNumberFormat="1" applyFont="1" applyFill="1" applyAlignment="1">
      <alignment horizontal="center" vertical="top"/>
    </xf>
    <xf numFmtId="1" fontId="25" fillId="0" borderId="0" xfId="0" applyNumberFormat="1" applyFont="1" applyFill="1" applyAlignment="1">
      <alignment vertical="top"/>
    </xf>
    <xf numFmtId="1" fontId="25" fillId="0" borderId="10" xfId="0" quotePrefix="1" applyNumberFormat="1" applyFont="1" applyFill="1" applyBorder="1" applyAlignment="1">
      <alignment horizontal="left" vertical="top" wrapText="1"/>
    </xf>
    <xf numFmtId="1" fontId="25" fillId="0" borderId="10" xfId="0" applyNumberFormat="1" applyFont="1" applyFill="1" applyBorder="1" applyAlignment="1">
      <alignment horizontal="center" vertical="top"/>
    </xf>
    <xf numFmtId="0" fontId="24" fillId="0" borderId="10" xfId="0" applyFont="1" applyFill="1" applyBorder="1" applyAlignment="1">
      <alignment vertical="center"/>
    </xf>
    <xf numFmtId="164" fontId="25" fillId="0" borderId="14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5" fillId="0" borderId="14" xfId="0" applyFont="1" applyFill="1" applyBorder="1" applyAlignment="1">
      <alignment horizontal="center" vertical="center"/>
    </xf>
    <xf numFmtId="164" fontId="24" fillId="0" borderId="0" xfId="0" applyNumberFormat="1" applyFont="1" applyFill="1" applyAlignment="1">
      <alignment horizontal="right" vertical="top"/>
    </xf>
    <xf numFmtId="0" fontId="24" fillId="25" borderId="0" xfId="0" applyFont="1" applyFill="1"/>
    <xf numFmtId="0" fontId="25" fillId="25" borderId="0" xfId="0" applyFont="1" applyFill="1"/>
    <xf numFmtId="0" fontId="38" fillId="25" borderId="0" xfId="0" applyFont="1" applyFill="1"/>
    <xf numFmtId="164" fontId="24" fillId="25" borderId="0" xfId="0" applyNumberFormat="1" applyFont="1" applyFill="1"/>
    <xf numFmtId="164" fontId="24" fillId="25" borderId="0" xfId="0" applyNumberFormat="1" applyFont="1" applyFill="1" applyAlignment="1">
      <alignment horizontal="center"/>
    </xf>
    <xf numFmtId="164" fontId="25" fillId="25" borderId="0" xfId="0" applyNumberFormat="1" applyFont="1" applyFill="1" applyAlignment="1">
      <alignment horizontal="center"/>
    </xf>
    <xf numFmtId="0" fontId="25" fillId="25" borderId="0" xfId="0" applyFont="1" applyFill="1" applyAlignment="1">
      <alignment horizontal="center"/>
    </xf>
    <xf numFmtId="0" fontId="24" fillId="25" borderId="0" xfId="0" applyFont="1" applyFill="1" applyAlignment="1">
      <alignment horizontal="center"/>
    </xf>
    <xf numFmtId="0" fontId="25" fillId="25" borderId="10" xfId="0" applyFont="1" applyFill="1" applyBorder="1" applyAlignment="1">
      <alignment horizontal="center"/>
    </xf>
    <xf numFmtId="165" fontId="25" fillId="25" borderId="10" xfId="39" applyNumberFormat="1" applyFont="1" applyFill="1" applyBorder="1" applyAlignment="1">
      <alignment horizontal="center" vertical="center"/>
    </xf>
    <xf numFmtId="0" fontId="25" fillId="25" borderId="10" xfId="0" applyFont="1" applyFill="1" applyBorder="1" applyAlignment="1">
      <alignment horizontal="center" vertical="center"/>
    </xf>
    <xf numFmtId="164" fontId="25" fillId="25" borderId="10" xfId="0" applyNumberFormat="1" applyFont="1" applyFill="1" applyBorder="1" applyAlignment="1">
      <alignment horizontal="center" vertical="center"/>
    </xf>
    <xf numFmtId="164" fontId="25" fillId="25" borderId="10" xfId="0" applyNumberFormat="1" applyFont="1" applyFill="1" applyBorder="1" applyAlignment="1">
      <alignment horizontal="center"/>
    </xf>
    <xf numFmtId="164" fontId="24" fillId="25" borderId="10" xfId="0" applyNumberFormat="1" applyFont="1" applyFill="1" applyBorder="1" applyAlignment="1">
      <alignment horizontal="center" vertical="center"/>
    </xf>
    <xf numFmtId="0" fontId="24" fillId="25" borderId="10" xfId="0" applyFont="1" applyFill="1" applyBorder="1" applyAlignment="1">
      <alignment horizontal="center" vertical="center"/>
    </xf>
    <xf numFmtId="165" fontId="33" fillId="25" borderId="0" xfId="39" applyNumberFormat="1" applyFont="1" applyFill="1" applyAlignment="1">
      <alignment horizontal="center"/>
    </xf>
    <xf numFmtId="164" fontId="25" fillId="25" borderId="14" xfId="0" applyNumberFormat="1" applyFont="1" applyFill="1" applyBorder="1" applyAlignment="1">
      <alignment horizontal="center" vertical="center"/>
    </xf>
    <xf numFmtId="164" fontId="25" fillId="25" borderId="10" xfId="0" applyNumberFormat="1" applyFont="1" applyFill="1" applyBorder="1"/>
    <xf numFmtId="0" fontId="24" fillId="25" borderId="0" xfId="0" applyFont="1" applyFill="1" applyBorder="1" applyAlignment="1"/>
    <xf numFmtId="0" fontId="24" fillId="25" borderId="10" xfId="0" applyFont="1" applyFill="1" applyBorder="1" applyAlignment="1">
      <alignment vertical="center"/>
    </xf>
    <xf numFmtId="164" fontId="37" fillId="25" borderId="0" xfId="0" applyNumberFormat="1" applyFont="1" applyFill="1"/>
    <xf numFmtId="164" fontId="30" fillId="25" borderId="0" xfId="0" applyNumberFormat="1" applyFont="1" applyFill="1" applyAlignment="1">
      <alignment horizontal="center"/>
    </xf>
    <xf numFmtId="0" fontId="38" fillId="25" borderId="0" xfId="0" applyFont="1" applyFill="1" applyAlignment="1">
      <alignment horizontal="center"/>
    </xf>
    <xf numFmtId="164" fontId="30" fillId="25" borderId="0" xfId="0" applyNumberFormat="1" applyFont="1" applyFill="1" applyAlignment="1">
      <alignment vertical="center"/>
    </xf>
    <xf numFmtId="0" fontId="24" fillId="0" borderId="13" xfId="0" applyFont="1" applyFill="1" applyBorder="1" applyAlignment="1">
      <alignment vertical="center"/>
    </xf>
    <xf numFmtId="0" fontId="38" fillId="26" borderId="0" xfId="0" applyFont="1" applyFill="1"/>
    <xf numFmtId="164" fontId="25" fillId="26" borderId="0" xfId="0" applyNumberFormat="1" applyFont="1" applyFill="1"/>
    <xf numFmtId="0" fontId="24" fillId="0" borderId="0" xfId="0" applyFont="1" applyFill="1" applyAlignment="1">
      <alignment horizontal="right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13" xfId="0" applyFont="1" applyFill="1" applyBorder="1" applyAlignment="1">
      <alignment horizontal="center" vertical="center"/>
    </xf>
    <xf numFmtId="1" fontId="38" fillId="0" borderId="0" xfId="0" applyNumberFormat="1" applyFont="1" applyFill="1" applyAlignment="1">
      <alignment horizontal="center"/>
    </xf>
    <xf numFmtId="164" fontId="42" fillId="0" borderId="0" xfId="0" applyNumberFormat="1" applyFont="1" applyFill="1"/>
    <xf numFmtId="164" fontId="42" fillId="0" borderId="0" xfId="0" applyNumberFormat="1" applyFont="1" applyFill="1" applyAlignment="1">
      <alignment horizontal="center"/>
    </xf>
    <xf numFmtId="164" fontId="38" fillId="0" borderId="0" xfId="0" applyNumberFormat="1" applyFont="1" applyFill="1" applyAlignment="1">
      <alignment horizontal="center"/>
    </xf>
    <xf numFmtId="164" fontId="38" fillId="0" borderId="0" xfId="0" applyNumberFormat="1" applyFont="1" applyFill="1"/>
    <xf numFmtId="1" fontId="42" fillId="0" borderId="0" xfId="0" applyNumberFormat="1" applyFont="1" applyFill="1" applyAlignment="1">
      <alignment horizontal="center"/>
    </xf>
    <xf numFmtId="0" fontId="38" fillId="0" borderId="0" xfId="0" applyFont="1" applyFill="1" applyBorder="1" applyAlignment="1"/>
    <xf numFmtId="164" fontId="25" fillId="0" borderId="0" xfId="0" applyNumberFormat="1" applyFont="1" applyFill="1" applyBorder="1" applyAlignment="1">
      <alignment horizontal="center"/>
    </xf>
    <xf numFmtId="164" fontId="38" fillId="0" borderId="0" xfId="0" applyNumberFormat="1" applyFont="1" applyFill="1" applyBorder="1" applyAlignment="1">
      <alignment horizontal="center"/>
    </xf>
    <xf numFmtId="164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 applyAlignment="1"/>
    <xf numFmtId="0" fontId="42" fillId="0" borderId="0" xfId="0" applyFont="1" applyFill="1" applyBorder="1" applyAlignment="1">
      <alignment horizontal="center"/>
    </xf>
    <xf numFmtId="1" fontId="38" fillId="0" borderId="0" xfId="0" applyNumberFormat="1" applyFont="1" applyFill="1" applyBorder="1" applyAlignment="1">
      <alignment horizontal="center"/>
    </xf>
    <xf numFmtId="0" fontId="42" fillId="0" borderId="0" xfId="0" applyFont="1" applyFill="1"/>
    <xf numFmtId="0" fontId="42" fillId="25" borderId="0" xfId="0" applyFont="1" applyFill="1"/>
    <xf numFmtId="0" fontId="24" fillId="0" borderId="12" xfId="0" applyFont="1" applyFill="1" applyBorder="1" applyAlignment="1">
      <alignment horizontal="center" vertical="center"/>
    </xf>
    <xf numFmtId="0" fontId="42" fillId="25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0" fontId="24" fillId="0" borderId="12" xfId="0" applyFont="1" applyFill="1" applyBorder="1" applyAlignment="1">
      <alignment vertical="center"/>
    </xf>
    <xf numFmtId="164" fontId="25" fillId="0" borderId="10" xfId="0" applyNumberFormat="1" applyFont="1" applyFill="1" applyBorder="1" applyAlignment="1">
      <alignment vertical="center"/>
    </xf>
    <xf numFmtId="0" fontId="24" fillId="25" borderId="13" xfId="0" applyFont="1" applyFill="1" applyBorder="1" applyAlignment="1">
      <alignment vertical="center"/>
    </xf>
    <xf numFmtId="0" fontId="24" fillId="25" borderId="14" xfId="0" applyFont="1" applyFill="1" applyBorder="1" applyAlignment="1">
      <alignment vertical="center"/>
    </xf>
    <xf numFmtId="0" fontId="23" fillId="0" borderId="12" xfId="0" applyFont="1" applyFill="1" applyBorder="1" applyAlignment="1"/>
    <xf numFmtId="0" fontId="23" fillId="0" borderId="13" xfId="0" applyFont="1" applyFill="1" applyBorder="1" applyAlignment="1"/>
    <xf numFmtId="164" fontId="26" fillId="0" borderId="0" xfId="0" applyNumberFormat="1" applyFont="1" applyFill="1" applyAlignment="1">
      <alignment horizontal="left"/>
    </xf>
    <xf numFmtId="0" fontId="23" fillId="0" borderId="14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25" fillId="0" borderId="12" xfId="0" applyFont="1" applyFill="1" applyBorder="1" applyAlignment="1"/>
    <xf numFmtId="0" fontId="25" fillId="0" borderId="13" xfId="0" applyFont="1" applyFill="1" applyBorder="1" applyAlignment="1"/>
    <xf numFmtId="164" fontId="24" fillId="0" borderId="0" xfId="0" applyNumberFormat="1" applyFont="1" applyFill="1" applyAlignment="1">
      <alignment horizontal="right"/>
    </xf>
    <xf numFmtId="0" fontId="23" fillId="0" borderId="10" xfId="0" applyFont="1" applyFill="1" applyBorder="1" applyAlignment="1">
      <alignment horizontal="center"/>
    </xf>
    <xf numFmtId="0" fontId="25" fillId="0" borderId="0" xfId="0" applyFont="1" applyFill="1"/>
    <xf numFmtId="0" fontId="25" fillId="0" borderId="1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5" fillId="0" borderId="14" xfId="0" applyFont="1" applyFill="1" applyBorder="1" applyAlignment="1">
      <alignment horizontal="center" vertical="center"/>
    </xf>
    <xf numFmtId="165" fontId="30" fillId="0" borderId="0" xfId="39" applyNumberFormat="1" applyFont="1" applyFill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24" fillId="25" borderId="0" xfId="0" applyFont="1" applyFill="1" applyAlignment="1">
      <alignment horizontal="right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4" fillId="0" borderId="10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5" fillId="0" borderId="13" xfId="0" applyFont="1" applyFill="1" applyBorder="1" applyAlignment="1">
      <alignment horizontal="center"/>
    </xf>
    <xf numFmtId="1" fontId="37" fillId="0" borderId="0" xfId="0" applyNumberFormat="1" applyFont="1" applyFill="1"/>
    <xf numFmtId="165" fontId="24" fillId="0" borderId="0" xfId="39" applyNumberFormat="1" applyFont="1" applyFill="1"/>
    <xf numFmtId="0" fontId="37" fillId="0" borderId="0" xfId="0" applyFont="1" applyFill="1"/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14" fontId="25" fillId="0" borderId="0" xfId="0" applyNumberFormat="1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/>
    </xf>
    <xf numFmtId="0" fontId="24" fillId="0" borderId="13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2" fontId="25" fillId="0" borderId="10" xfId="0" applyNumberFormat="1" applyFont="1" applyFill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2" fontId="25" fillId="0" borderId="12" xfId="0" applyNumberFormat="1" applyFont="1" applyBorder="1" applyAlignment="1">
      <alignment horizontal="center" vertical="center" wrapText="1"/>
    </xf>
    <xf numFmtId="2" fontId="25" fillId="0" borderId="13" xfId="0" applyNumberFormat="1" applyFont="1" applyBorder="1" applyAlignment="1">
      <alignment horizontal="center" vertical="center" wrapText="1"/>
    </xf>
    <xf numFmtId="2" fontId="25" fillId="0" borderId="14" xfId="0" applyNumberFormat="1" applyFont="1" applyBorder="1" applyAlignment="1">
      <alignment horizontal="center" vertical="center" wrapText="1"/>
    </xf>
    <xf numFmtId="2" fontId="25" fillId="0" borderId="12" xfId="0" applyNumberFormat="1" applyFont="1" applyFill="1" applyBorder="1" applyAlignment="1">
      <alignment horizontal="center" vertical="center" wrapText="1"/>
    </xf>
    <xf numFmtId="2" fontId="25" fillId="0" borderId="13" xfId="0" applyNumberFormat="1" applyFont="1" applyFill="1" applyBorder="1" applyAlignment="1">
      <alignment horizontal="center" vertical="center" wrapText="1"/>
    </xf>
    <xf numFmtId="2" fontId="25" fillId="0" borderId="14" xfId="0" applyNumberFormat="1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/>
    </xf>
    <xf numFmtId="0" fontId="25" fillId="0" borderId="12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center"/>
    </xf>
    <xf numFmtId="0" fontId="25" fillId="0" borderId="13" xfId="0" applyFont="1" applyFill="1" applyBorder="1" applyAlignment="1">
      <alignment horizontal="center"/>
    </xf>
    <xf numFmtId="0" fontId="25" fillId="0" borderId="14" xfId="0" applyFont="1" applyFill="1" applyBorder="1" applyAlignment="1">
      <alignment horizontal="center"/>
    </xf>
    <xf numFmtId="1" fontId="24" fillId="0" borderId="12" xfId="0" applyNumberFormat="1" applyFont="1" applyFill="1" applyBorder="1" applyAlignment="1">
      <alignment horizontal="center" vertical="center" wrapText="1"/>
    </xf>
    <xf numFmtId="1" fontId="24" fillId="0" borderId="13" xfId="0" applyNumberFormat="1" applyFont="1" applyFill="1" applyBorder="1" applyAlignment="1">
      <alignment horizontal="center" vertical="center" wrapText="1"/>
    </xf>
    <xf numFmtId="1" fontId="25" fillId="0" borderId="15" xfId="0" applyNumberFormat="1" applyFont="1" applyFill="1" applyBorder="1" applyAlignment="1">
      <alignment horizontal="center" vertical="center" wrapText="1"/>
    </xf>
    <xf numFmtId="1" fontId="25" fillId="0" borderId="17" xfId="0" applyNumberFormat="1" applyFont="1" applyFill="1" applyBorder="1" applyAlignment="1">
      <alignment horizontal="center" vertical="center" wrapText="1"/>
    </xf>
    <xf numFmtId="1" fontId="25" fillId="0" borderId="11" xfId="0" applyNumberFormat="1" applyFont="1" applyFill="1" applyBorder="1" applyAlignment="1">
      <alignment horizontal="center" vertical="center" wrapText="1"/>
    </xf>
    <xf numFmtId="2" fontId="25" fillId="0" borderId="20" xfId="0" applyNumberFormat="1" applyFont="1" applyFill="1" applyBorder="1" applyAlignment="1">
      <alignment horizontal="center" vertical="center" wrapText="1"/>
    </xf>
    <xf numFmtId="2" fontId="25" fillId="0" borderId="21" xfId="0" applyNumberFormat="1" applyFont="1" applyFill="1" applyBorder="1" applyAlignment="1">
      <alignment horizontal="center" vertical="center" wrapText="1"/>
    </xf>
    <xf numFmtId="2" fontId="25" fillId="0" borderId="22" xfId="0" applyNumberFormat="1" applyFont="1" applyFill="1" applyBorder="1" applyAlignment="1">
      <alignment horizontal="center" vertical="center" wrapText="1"/>
    </xf>
    <xf numFmtId="2" fontId="25" fillId="0" borderId="23" xfId="0" applyNumberFormat="1" applyFont="1" applyFill="1" applyBorder="1" applyAlignment="1">
      <alignment horizontal="center" vertical="center" wrapText="1"/>
    </xf>
    <xf numFmtId="2" fontId="25" fillId="0" borderId="24" xfId="0" applyNumberFormat="1" applyFont="1" applyFill="1" applyBorder="1" applyAlignment="1">
      <alignment horizontal="center" vertical="center" wrapText="1"/>
    </xf>
    <xf numFmtId="2" fontId="25" fillId="0" borderId="19" xfId="0" applyNumberFormat="1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top"/>
    </xf>
    <xf numFmtId="1" fontId="25" fillId="0" borderId="10" xfId="0" applyNumberFormat="1" applyFont="1" applyFill="1" applyBorder="1" applyAlignment="1">
      <alignment horizontal="center" vertical="center" wrapText="1"/>
    </xf>
    <xf numFmtId="1" fontId="26" fillId="0" borderId="12" xfId="0" applyNumberFormat="1" applyFont="1" applyFill="1" applyBorder="1" applyAlignment="1">
      <alignment horizontal="center" vertical="center" wrapText="1"/>
    </xf>
    <xf numFmtId="1" fontId="26" fillId="0" borderId="13" xfId="0" applyNumberFormat="1" applyFont="1" applyFill="1" applyBorder="1" applyAlignment="1">
      <alignment horizontal="center" vertical="center" wrapText="1"/>
    </xf>
    <xf numFmtId="1" fontId="23" fillId="0" borderId="15" xfId="0" applyNumberFormat="1" applyFont="1" applyFill="1" applyBorder="1" applyAlignment="1">
      <alignment horizontal="center" vertical="center" wrapText="1"/>
    </xf>
    <xf numFmtId="1" fontId="23" fillId="0" borderId="17" xfId="0" applyNumberFormat="1" applyFont="1" applyFill="1" applyBorder="1" applyAlignment="1">
      <alignment horizontal="center" vertical="center" wrapText="1"/>
    </xf>
    <xf numFmtId="1" fontId="23" fillId="0" borderId="11" xfId="0" applyNumberFormat="1" applyFont="1" applyFill="1" applyBorder="1" applyAlignment="1">
      <alignment horizontal="center" vertical="center" wrapText="1"/>
    </xf>
    <xf numFmtId="2" fontId="23" fillId="0" borderId="15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Fill="1" applyBorder="1" applyAlignment="1">
      <alignment horizontal="center" vertical="center" wrapText="1"/>
    </xf>
    <xf numFmtId="2" fontId="23" fillId="0" borderId="21" xfId="0" applyNumberFormat="1" applyFont="1" applyFill="1" applyBorder="1" applyAlignment="1">
      <alignment horizontal="center" vertical="center" wrapText="1"/>
    </xf>
    <xf numFmtId="2" fontId="23" fillId="0" borderId="22" xfId="0" applyNumberFormat="1" applyFont="1" applyFill="1" applyBorder="1" applyAlignment="1">
      <alignment horizontal="center" vertical="center" wrapText="1"/>
    </xf>
    <xf numFmtId="2" fontId="23" fillId="0" borderId="24" xfId="0" applyNumberFormat="1" applyFont="1" applyFill="1" applyBorder="1" applyAlignment="1">
      <alignment horizontal="center" vertical="center" wrapText="1"/>
    </xf>
    <xf numFmtId="2" fontId="23" fillId="0" borderId="19" xfId="0" applyNumberFormat="1" applyFont="1" applyFill="1" applyBorder="1" applyAlignment="1">
      <alignment horizontal="center" vertical="center" wrapText="1"/>
    </xf>
    <xf numFmtId="2" fontId="23" fillId="0" borderId="20" xfId="0" applyNumberFormat="1" applyFont="1" applyFill="1" applyBorder="1" applyAlignment="1">
      <alignment horizontal="center" vertical="center" wrapText="1"/>
    </xf>
    <xf numFmtId="2" fontId="23" fillId="0" borderId="23" xfId="0" applyNumberFormat="1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/>
    </xf>
    <xf numFmtId="1" fontId="26" fillId="0" borderId="14" xfId="0" applyNumberFormat="1" applyFont="1" applyFill="1" applyBorder="1" applyAlignment="1">
      <alignment horizontal="center"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2" fontId="23" fillId="0" borderId="13" xfId="0" applyNumberFormat="1" applyFont="1" applyFill="1" applyBorder="1" applyAlignment="1">
      <alignment horizontal="center" vertical="center" wrapText="1"/>
    </xf>
    <xf numFmtId="2" fontId="23" fillId="0" borderId="14" xfId="0" applyNumberFormat="1" applyFont="1" applyFill="1" applyBorder="1" applyAlignment="1">
      <alignment horizontal="center" vertical="center" wrapText="1"/>
    </xf>
    <xf numFmtId="1" fontId="23" fillId="0" borderId="10" xfId="0" applyNumberFormat="1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0" fontId="24" fillId="0" borderId="14" xfId="0" applyFont="1" applyFill="1" applyBorder="1" applyAlignment="1">
      <alignment horizontal="center"/>
    </xf>
    <xf numFmtId="0" fontId="25" fillId="0" borderId="15" xfId="98" applyFont="1" applyBorder="1" applyAlignment="1">
      <alignment horizontal="center" vertical="center" wrapText="1"/>
    </xf>
    <xf numFmtId="0" fontId="25" fillId="0" borderId="11" xfId="98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165" fontId="25" fillId="0" borderId="0" xfId="39" applyNumberFormat="1" applyFont="1" applyFill="1" applyAlignment="1">
      <alignment horizontal="right"/>
    </xf>
    <xf numFmtId="164" fontId="24" fillId="0" borderId="0" xfId="39" applyNumberFormat="1" applyFont="1" applyFill="1" applyAlignment="1">
      <alignment horizontal="center"/>
    </xf>
  </cellXfs>
  <cellStyles count="111">
    <cellStyle name="20% - Акцент1" xfId="1" builtinId="30" customBuiltin="1"/>
    <cellStyle name="20% - Акцент1 2" xfId="45"/>
    <cellStyle name="20% - Акцент2" xfId="2" builtinId="34" customBuiltin="1"/>
    <cellStyle name="20% - Акцент2 2" xfId="46"/>
    <cellStyle name="20% - Акцент3" xfId="3" builtinId="38" customBuiltin="1"/>
    <cellStyle name="20% - Акцент3 2" xfId="47"/>
    <cellStyle name="20% - Акцент4" xfId="4" builtinId="42" customBuiltin="1"/>
    <cellStyle name="20% - Акцент4 2" xfId="48"/>
    <cellStyle name="20% - Акцент5" xfId="5" builtinId="46" customBuiltin="1"/>
    <cellStyle name="20% - Акцент5 2" xfId="49"/>
    <cellStyle name="20% - Акцент6" xfId="6" builtinId="50" customBuiltin="1"/>
    <cellStyle name="20% - Акцент6 2" xfId="50"/>
    <cellStyle name="40% - Акцент1" xfId="7" builtinId="31" customBuiltin="1"/>
    <cellStyle name="40% - Акцент1 2" xfId="51"/>
    <cellStyle name="40% - Акцент2" xfId="8" builtinId="35" customBuiltin="1"/>
    <cellStyle name="40% - Акцент2 2" xfId="52"/>
    <cellStyle name="40% - Акцент3" xfId="9" builtinId="39" customBuiltin="1"/>
    <cellStyle name="40% - Акцент3 2" xfId="53"/>
    <cellStyle name="40% - Акцент4" xfId="10" builtinId="43" customBuiltin="1"/>
    <cellStyle name="40% - Акцент4 2" xfId="54"/>
    <cellStyle name="40% - Акцент5" xfId="11" builtinId="47" customBuiltin="1"/>
    <cellStyle name="40% - Акцент5 2" xfId="55"/>
    <cellStyle name="40% - Акцент6" xfId="12" builtinId="51" customBuiltin="1"/>
    <cellStyle name="40% - Акцент6 2" xfId="56"/>
    <cellStyle name="60% - Акцент1" xfId="13" builtinId="32" customBuiltin="1"/>
    <cellStyle name="60% - Акцент1 2" xfId="57"/>
    <cellStyle name="60% - Акцент2" xfId="14" builtinId="36" customBuiltin="1"/>
    <cellStyle name="60% - Акцент2 2" xfId="58"/>
    <cellStyle name="60% - Акцент3" xfId="15" builtinId="40" customBuiltin="1"/>
    <cellStyle name="60% - Акцент3 2" xfId="59"/>
    <cellStyle name="60% - Акцент4" xfId="16" builtinId="44" customBuiltin="1"/>
    <cellStyle name="60% - Акцент4 2" xfId="60"/>
    <cellStyle name="60% - Акцент5" xfId="17" builtinId="48" customBuiltin="1"/>
    <cellStyle name="60% - Акцент5 2" xfId="61"/>
    <cellStyle name="60% - Акцент6" xfId="18" builtinId="52" customBuiltin="1"/>
    <cellStyle name="60% - Акцент6 2" xfId="62"/>
    <cellStyle name="Акцент1" xfId="19" builtinId="29" customBuiltin="1"/>
    <cellStyle name="Акцент1 2" xfId="63"/>
    <cellStyle name="Акцент2" xfId="20" builtinId="33" customBuiltin="1"/>
    <cellStyle name="Акцент2 2" xfId="64"/>
    <cellStyle name="Акцент3" xfId="21" builtinId="37" customBuiltin="1"/>
    <cellStyle name="Акцент3 2" xfId="65"/>
    <cellStyle name="Акцент4" xfId="22" builtinId="41" customBuiltin="1"/>
    <cellStyle name="Акцент4 2" xfId="66"/>
    <cellStyle name="Акцент5" xfId="23" builtinId="45" customBuiltin="1"/>
    <cellStyle name="Акцент5 2" xfId="67"/>
    <cellStyle name="Акцент6" xfId="24" builtinId="49" customBuiltin="1"/>
    <cellStyle name="Акцент6 2" xfId="68"/>
    <cellStyle name="Ввод " xfId="25" builtinId="20" customBuiltin="1"/>
    <cellStyle name="Ввод  2" xfId="69"/>
    <cellStyle name="Вывод" xfId="26" builtinId="21" customBuiltin="1"/>
    <cellStyle name="Вывод 2" xfId="70"/>
    <cellStyle name="Вычисление" xfId="27" builtinId="22" customBuiltin="1"/>
    <cellStyle name="Вычисление 2" xfId="71"/>
    <cellStyle name="Гиперссылка" xfId="98" builtinId="8"/>
    <cellStyle name="Заголовок 1" xfId="28" builtinId="16" customBuiltin="1"/>
    <cellStyle name="Заголовок 1 2" xfId="72"/>
    <cellStyle name="Заголовок 2" xfId="29" builtinId="17" customBuiltin="1"/>
    <cellStyle name="Заголовок 2 2" xfId="73"/>
    <cellStyle name="Заголовок 3" xfId="30" builtinId="18" customBuiltin="1"/>
    <cellStyle name="Заголовок 3 2" xfId="74"/>
    <cellStyle name="Заголовок 4" xfId="31" builtinId="19" customBuiltin="1"/>
    <cellStyle name="Заголовок 4 2" xfId="75"/>
    <cellStyle name="Итог" xfId="32" builtinId="25" customBuiltin="1"/>
    <cellStyle name="Итог 2" xfId="76"/>
    <cellStyle name="Контрольная ячейка" xfId="33" builtinId="23" customBuiltin="1"/>
    <cellStyle name="Контрольная ячейка 2" xfId="77"/>
    <cellStyle name="Название" xfId="34" builtinId="15" customBuiltin="1"/>
    <cellStyle name="Название 2" xfId="78"/>
    <cellStyle name="Нейтральный" xfId="35" builtinId="28" customBuiltin="1"/>
    <cellStyle name="Нейтральный 2" xfId="79"/>
    <cellStyle name="Обычный" xfId="0" builtinId="0"/>
    <cellStyle name="Обычный 2" xfId="44"/>
    <cellStyle name="Обычный 3" xfId="80"/>
    <cellStyle name="Обычный 3 2" xfId="81"/>
    <cellStyle name="Обычный 3 2 2" xfId="91"/>
    <cellStyle name="Обычный 3 2 2 2" xfId="95"/>
    <cellStyle name="Обычный 3 2 2 2 2" xfId="106"/>
    <cellStyle name="Обычный 3 2 2 3" xfId="102"/>
    <cellStyle name="Обычный 3 2 3" xfId="93"/>
    <cellStyle name="Обычный 3 2 3 2" xfId="104"/>
    <cellStyle name="Обычный 3 2 4" xfId="97"/>
    <cellStyle name="Обычный 3 2 4 2" xfId="108"/>
    <cellStyle name="Обычный 3 2 5" xfId="100"/>
    <cellStyle name="Обычный 3 2 5 2" xfId="110"/>
    <cellStyle name="Обычный 4" xfId="82"/>
    <cellStyle name="Обычный 5" xfId="43"/>
    <cellStyle name="Обычный 5 2" xfId="90"/>
    <cellStyle name="Обычный 5 2 2" xfId="94"/>
    <cellStyle name="Обычный 5 2 2 2" xfId="105"/>
    <cellStyle name="Обычный 5 2 3" xfId="101"/>
    <cellStyle name="Обычный 5 3" xfId="92"/>
    <cellStyle name="Обычный 5 3 2" xfId="103"/>
    <cellStyle name="Обычный 5 4" xfId="96"/>
    <cellStyle name="Обычный 5 4 2" xfId="107"/>
    <cellStyle name="Обычный 5 5" xfId="99"/>
    <cellStyle name="Обычный 6" xfId="109"/>
    <cellStyle name="Плохой" xfId="36" builtinId="27" customBuiltin="1"/>
    <cellStyle name="Плохой 2" xfId="83"/>
    <cellStyle name="Пояснение" xfId="37" builtinId="53" customBuiltin="1"/>
    <cellStyle name="Пояснение 2" xfId="84"/>
    <cellStyle name="Примечание" xfId="38" builtinId="10" customBuiltin="1"/>
    <cellStyle name="Примечание 2" xfId="85"/>
    <cellStyle name="Примечание 3" xfId="86"/>
    <cellStyle name="Процентный" xfId="39" builtinId="5"/>
    <cellStyle name="Связанная ячейка" xfId="40" builtinId="24" customBuiltin="1"/>
    <cellStyle name="Связанная ячейка 2" xfId="87"/>
    <cellStyle name="Текст предупреждения" xfId="41" builtinId="11" customBuiltin="1"/>
    <cellStyle name="Текст предупреждения 2" xfId="88"/>
    <cellStyle name="Хороший" xfId="42" builtinId="26" customBuiltin="1"/>
    <cellStyle name="Хороший 2" xfId="89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mailto:IKaisin@ve.vologdaenergo.ru" TargetMode="External"/><Relationship Id="rId3" Type="http://schemas.openxmlformats.org/officeDocument/2006/relationships/hyperlink" Target="consultantplus://offline/ref=D12E3ED026AEE1394352B956818EC35D912148EED2CF7283BA2868A1F90069DE2A73D318699AF2C87FEB34A539u200L" TargetMode="External"/><Relationship Id="rId7" Type="http://schemas.openxmlformats.org/officeDocument/2006/relationships/hyperlink" Target="mailto:GUlanova@ve.vologdaenergo.ru" TargetMode="External"/><Relationship Id="rId2" Type="http://schemas.openxmlformats.org/officeDocument/2006/relationships/hyperlink" Target="consultantplus://offline/ref=D12E3ED026AEE1394352B956818EC35D912146EBDCC77283BA2868A1F90069DE2A73D318699AF2C87FEB34A539u200L" TargetMode="External"/><Relationship Id="rId1" Type="http://schemas.openxmlformats.org/officeDocument/2006/relationships/hyperlink" Target="consultantplus://offline/ref=D12E3ED026AEE1394352B956818EC35D912146EBDDCE7283BA2868A1F90069DE2A73D318699AF2C87FEB34A539u200L" TargetMode="External"/><Relationship Id="rId6" Type="http://schemas.openxmlformats.org/officeDocument/2006/relationships/hyperlink" Target="consultantplus://offline/ref=D12E3ED026AEE1394352B956818EC35D932249EBD9C57283BA2868A1F90069DE38738B14699CECC976FE62F47C7D58503C55CE71304BE5C3uC0AL" TargetMode="External"/><Relationship Id="rId5" Type="http://schemas.openxmlformats.org/officeDocument/2006/relationships/hyperlink" Target="consultantplus://offline/ref=D12E3ED026AEE1394352B956818EC35D932649EBDCC77283BA2868A1F90069DE2A73D318699AF2C87FEB34A539u200L" TargetMode="External"/><Relationship Id="rId4" Type="http://schemas.openxmlformats.org/officeDocument/2006/relationships/hyperlink" Target="consultantplus://offline/ref=D12E3ED026AEE1394352B956818EC35D912144EEDDC37283BA2868A1F90069DE2A73D318699AF2C87FEB34A539u200L" TargetMode="External"/><Relationship Id="rId9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view="pageBreakPreview" zoomScaleNormal="100" zoomScaleSheetLayoutView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G18" sqref="G18"/>
    </sheetView>
  </sheetViews>
  <sheetFormatPr defaultRowHeight="12.75" x14ac:dyDescent="0.2"/>
  <cols>
    <col min="1" max="1" width="43.5703125" style="277" customWidth="1"/>
    <col min="2" max="2" width="11.28515625" style="277" customWidth="1"/>
    <col min="3" max="3" width="10" style="277" customWidth="1"/>
    <col min="4" max="4" width="11.85546875" style="277" customWidth="1"/>
    <col min="5" max="5" width="12.7109375" style="277" customWidth="1"/>
    <col min="6" max="6" width="9.140625" style="277" customWidth="1"/>
    <col min="7" max="16384" width="9.140625" style="277"/>
  </cols>
  <sheetData>
    <row r="1" spans="1:7" x14ac:dyDescent="0.2">
      <c r="C1" s="137" t="s">
        <v>464</v>
      </c>
    </row>
    <row r="2" spans="1:7" x14ac:dyDescent="0.2">
      <c r="C2" s="137" t="s">
        <v>254</v>
      </c>
    </row>
    <row r="3" spans="1:7" x14ac:dyDescent="0.2">
      <c r="C3" s="137" t="s">
        <v>255</v>
      </c>
    </row>
    <row r="5" spans="1:7" ht="27.75" customHeight="1" x14ac:dyDescent="0.2">
      <c r="A5" s="306" t="s">
        <v>348</v>
      </c>
      <c r="B5" s="306"/>
      <c r="C5" s="306"/>
      <c r="D5" s="306"/>
      <c r="E5" s="306"/>
    </row>
    <row r="6" spans="1:7" x14ac:dyDescent="0.2">
      <c r="A6" s="304" t="s">
        <v>465</v>
      </c>
      <c r="B6" s="304"/>
      <c r="C6" s="305"/>
      <c r="D6" s="305"/>
      <c r="E6" s="305"/>
    </row>
    <row r="8" spans="1:7" x14ac:dyDescent="0.2">
      <c r="A8" s="302" t="s">
        <v>169</v>
      </c>
      <c r="B8" s="307" t="s">
        <v>349</v>
      </c>
      <c r="C8" s="303" t="s">
        <v>170</v>
      </c>
      <c r="D8" s="303"/>
      <c r="E8" s="303"/>
      <c r="F8" s="65"/>
      <c r="G8" s="65"/>
    </row>
    <row r="9" spans="1:7" x14ac:dyDescent="0.2">
      <c r="A9" s="302"/>
      <c r="B9" s="308"/>
      <c r="C9" s="296" t="s">
        <v>466</v>
      </c>
      <c r="D9" s="296" t="s">
        <v>467</v>
      </c>
      <c r="E9" s="296" t="s">
        <v>468</v>
      </c>
    </row>
    <row r="10" spans="1:7" x14ac:dyDescent="0.2">
      <c r="A10" s="47" t="s">
        <v>351</v>
      </c>
      <c r="B10" s="182" t="s">
        <v>350</v>
      </c>
      <c r="C10" s="297">
        <v>1721.3</v>
      </c>
      <c r="D10" s="298">
        <v>1805.8</v>
      </c>
      <c r="E10" s="297">
        <v>1845.8</v>
      </c>
    </row>
    <row r="11" spans="1:7" x14ac:dyDescent="0.2">
      <c r="A11" s="47" t="s">
        <v>171</v>
      </c>
      <c r="B11" s="182"/>
      <c r="C11" s="297"/>
      <c r="D11" s="43"/>
      <c r="E11" s="43"/>
    </row>
    <row r="12" spans="1:7" x14ac:dyDescent="0.2">
      <c r="A12" s="47" t="s">
        <v>172</v>
      </c>
      <c r="B12" s="182" t="s">
        <v>350</v>
      </c>
      <c r="C12" s="297"/>
      <c r="D12" s="43"/>
      <c r="E12" s="43"/>
    </row>
    <row r="13" spans="1:7" x14ac:dyDescent="0.2">
      <c r="A13" s="47" t="s">
        <v>352</v>
      </c>
      <c r="B13" s="182" t="s">
        <v>350</v>
      </c>
      <c r="C13" s="93">
        <f>'ВЭС, ВПМЭС'!L80+'ЧЭС, ВПМЭС'!L70+ТЭС!L27+КЭС!L35</f>
        <v>57</v>
      </c>
      <c r="D13" s="93">
        <f>'ВЭС, ВПМЭС'!M80+'ЧЭС, ВПМЭС'!M70+ТЭС!M27+КЭС!M35</f>
        <v>60.4</v>
      </c>
      <c r="E13" s="93">
        <f>'ВЭС, ВПМЭС'!N80+'ЧЭС, ВПМЭС'!N70+ТЭС!N27+КЭС!N35</f>
        <v>61.3</v>
      </c>
    </row>
    <row r="14" spans="1:7" x14ac:dyDescent="0.2">
      <c r="A14" s="47" t="s">
        <v>353</v>
      </c>
      <c r="B14" s="182" t="s">
        <v>257</v>
      </c>
      <c r="C14" s="198">
        <f>C13/C10</f>
        <v>3.3099999999999997E-2</v>
      </c>
      <c r="D14" s="198">
        <f>D13/D10</f>
        <v>3.3399999999999999E-2</v>
      </c>
      <c r="E14" s="198">
        <f>E13/E10</f>
        <v>3.32E-2</v>
      </c>
    </row>
    <row r="15" spans="1:7" x14ac:dyDescent="0.2">
      <c r="A15" s="47" t="s">
        <v>354</v>
      </c>
      <c r="B15" s="182" t="s">
        <v>350</v>
      </c>
      <c r="C15" s="93">
        <f>Свод!B11</f>
        <v>867.3</v>
      </c>
      <c r="D15" s="93">
        <f>Свод!C11</f>
        <v>932</v>
      </c>
      <c r="E15" s="93">
        <f>Свод!D11</f>
        <v>948.5</v>
      </c>
    </row>
    <row r="16" spans="1:7" ht="12.75" customHeight="1" x14ac:dyDescent="0.2">
      <c r="A16" s="47" t="s">
        <v>355</v>
      </c>
      <c r="B16" s="182" t="s">
        <v>257</v>
      </c>
      <c r="C16" s="198">
        <f>C15/C10</f>
        <v>0.50390000000000001</v>
      </c>
      <c r="D16" s="198">
        <f>D15/D10</f>
        <v>0.5161</v>
      </c>
      <c r="E16" s="198">
        <f>E15/E10</f>
        <v>0.51390000000000002</v>
      </c>
    </row>
    <row r="17" spans="1:5" x14ac:dyDescent="0.2">
      <c r="A17" s="47" t="s">
        <v>356</v>
      </c>
      <c r="B17" s="182" t="s">
        <v>350</v>
      </c>
      <c r="C17" s="93">
        <f>Свод!H11</f>
        <v>174.4</v>
      </c>
      <c r="D17" s="93">
        <f>Свод!I11</f>
        <v>195.2</v>
      </c>
      <c r="E17" s="93">
        <f>Свод!J11</f>
        <v>195.8</v>
      </c>
    </row>
    <row r="18" spans="1:5" x14ac:dyDescent="0.2">
      <c r="A18" s="47" t="s">
        <v>357</v>
      </c>
      <c r="B18" s="182" t="s">
        <v>257</v>
      </c>
      <c r="C18" s="198">
        <f>C17/C10</f>
        <v>0.1013</v>
      </c>
      <c r="D18" s="198">
        <f>D17/D10</f>
        <v>0.1081</v>
      </c>
      <c r="E18" s="198">
        <f>E17/E10</f>
        <v>0.1061</v>
      </c>
    </row>
    <row r="19" spans="1:5" ht="25.5" x14ac:dyDescent="0.2">
      <c r="A19" s="47" t="s">
        <v>358</v>
      </c>
      <c r="B19" s="99" t="s">
        <v>350</v>
      </c>
      <c r="C19" s="141">
        <f>C15+C17</f>
        <v>1041.7</v>
      </c>
      <c r="D19" s="141">
        <f>D15+D17</f>
        <v>1127.2</v>
      </c>
      <c r="E19" s="141">
        <f>E15+E17</f>
        <v>1144.3</v>
      </c>
    </row>
    <row r="20" spans="1:5" x14ac:dyDescent="0.2">
      <c r="A20" s="47" t="s">
        <v>359</v>
      </c>
      <c r="B20" s="182" t="s">
        <v>257</v>
      </c>
      <c r="C20" s="198">
        <f>C19/C10</f>
        <v>0.60519999999999996</v>
      </c>
      <c r="D20" s="198">
        <f>D19/D10</f>
        <v>0.62419999999999998</v>
      </c>
      <c r="E20" s="198">
        <f>E19/E10</f>
        <v>0.61990000000000001</v>
      </c>
    </row>
    <row r="21" spans="1:5" ht="38.25" x14ac:dyDescent="0.2">
      <c r="A21" s="47" t="s">
        <v>360</v>
      </c>
      <c r="B21" s="99" t="s">
        <v>257</v>
      </c>
      <c r="C21" s="184">
        <f>C19/C31</f>
        <v>0.83299999999999996</v>
      </c>
      <c r="D21" s="184">
        <f>D19/D31</f>
        <v>0.90200000000000002</v>
      </c>
      <c r="E21" s="184">
        <f>E19/E31</f>
        <v>0.91500000000000004</v>
      </c>
    </row>
    <row r="22" spans="1:5" ht="27" customHeight="1" x14ac:dyDescent="0.2">
      <c r="A22" s="96" t="s">
        <v>361</v>
      </c>
      <c r="B22" s="99" t="s">
        <v>257</v>
      </c>
      <c r="C22" s="185">
        <f>C21</f>
        <v>0.83299999999999996</v>
      </c>
      <c r="D22" s="185">
        <f>D21</f>
        <v>0.90200000000000002</v>
      </c>
      <c r="E22" s="185">
        <f>E21</f>
        <v>0.91500000000000004</v>
      </c>
    </row>
    <row r="23" spans="1:5" x14ac:dyDescent="0.2">
      <c r="A23" s="47" t="s">
        <v>362</v>
      </c>
      <c r="B23" s="182" t="s">
        <v>350</v>
      </c>
      <c r="C23" s="93">
        <f>Свод!E11</f>
        <v>810.3</v>
      </c>
      <c r="D23" s="93">
        <f>Свод!F11</f>
        <v>871.6</v>
      </c>
      <c r="E23" s="93">
        <f>Свод!G11</f>
        <v>887.2</v>
      </c>
    </row>
    <row r="24" spans="1:5" ht="26.25" customHeight="1" x14ac:dyDescent="0.2">
      <c r="A24" s="47" t="s">
        <v>363</v>
      </c>
      <c r="B24" s="99" t="s">
        <v>257</v>
      </c>
      <c r="C24" s="184">
        <f>C23/(C15-C13)</f>
        <v>1</v>
      </c>
      <c r="D24" s="184">
        <f>D23/(D15-D13)</f>
        <v>1</v>
      </c>
      <c r="E24" s="184">
        <f>E23/(E15-E13)</f>
        <v>1</v>
      </c>
    </row>
    <row r="25" spans="1:5" x14ac:dyDescent="0.2">
      <c r="A25" s="47" t="s">
        <v>364</v>
      </c>
      <c r="B25" s="182" t="s">
        <v>350</v>
      </c>
      <c r="C25" s="297"/>
      <c r="D25" s="43"/>
      <c r="E25" s="43"/>
    </row>
    <row r="26" spans="1:5" x14ac:dyDescent="0.2">
      <c r="A26" s="47" t="s">
        <v>365</v>
      </c>
      <c r="B26" s="182" t="s">
        <v>257</v>
      </c>
      <c r="C26" s="297"/>
      <c r="D26" s="43"/>
      <c r="E26" s="43"/>
    </row>
    <row r="27" spans="1:5" x14ac:dyDescent="0.2">
      <c r="A27" s="47" t="s">
        <v>366</v>
      </c>
      <c r="B27" s="182" t="s">
        <v>350</v>
      </c>
      <c r="C27" s="93">
        <f>Свод!K11</f>
        <v>458.2</v>
      </c>
      <c r="D27" s="93">
        <f>Свод!L11</f>
        <v>489.6</v>
      </c>
      <c r="E27" s="93">
        <f>Свод!M11</f>
        <v>502.1</v>
      </c>
    </row>
    <row r="28" spans="1:5" x14ac:dyDescent="0.2">
      <c r="A28" s="48" t="s">
        <v>367</v>
      </c>
      <c r="B28" s="183" t="s">
        <v>257</v>
      </c>
      <c r="C28" s="199">
        <f>C27/C19</f>
        <v>0.43990000000000001</v>
      </c>
      <c r="D28" s="199">
        <f>D27/D19</f>
        <v>0.43440000000000001</v>
      </c>
      <c r="E28" s="199">
        <f>E27/E19</f>
        <v>0.43880000000000002</v>
      </c>
    </row>
    <row r="30" spans="1:5" hidden="1" x14ac:dyDescent="0.2">
      <c r="A30" s="393" t="s">
        <v>460</v>
      </c>
      <c r="B30" s="393"/>
      <c r="C30" s="67">
        <v>2067</v>
      </c>
      <c r="D30" s="67">
        <f>C30</f>
        <v>2067</v>
      </c>
      <c r="E30" s="67">
        <f>D30</f>
        <v>2067</v>
      </c>
    </row>
    <row r="31" spans="1:5" hidden="1" x14ac:dyDescent="0.2">
      <c r="A31" s="20" t="s">
        <v>303</v>
      </c>
      <c r="B31" s="20"/>
      <c r="C31" s="394">
        <v>1250.0999999999999</v>
      </c>
      <c r="D31" s="125">
        <f>C31</f>
        <v>1250.0999999999999</v>
      </c>
      <c r="E31" s="125">
        <f>D31</f>
        <v>1250.0999999999999</v>
      </c>
    </row>
    <row r="32" spans="1:5" hidden="1" x14ac:dyDescent="0.2">
      <c r="A32" s="20" t="s">
        <v>343</v>
      </c>
      <c r="B32" s="20"/>
      <c r="C32" s="394">
        <v>883</v>
      </c>
      <c r="D32" s="109"/>
      <c r="E32" s="109"/>
    </row>
  </sheetData>
  <mergeCells count="5">
    <mergeCell ref="A8:A9"/>
    <mergeCell ref="C8:E8"/>
    <mergeCell ref="A6:E6"/>
    <mergeCell ref="A5:E5"/>
    <mergeCell ref="B8:B9"/>
  </mergeCells>
  <phoneticPr fontId="29" type="noConversion"/>
  <pageMargins left="0.9448818897637796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opLeftCell="B1" zoomScaleNormal="100" zoomScaleSheetLayoutView="96" workbookViewId="0">
      <selection activeCell="D29" sqref="D29"/>
    </sheetView>
  </sheetViews>
  <sheetFormatPr defaultRowHeight="12.75" x14ac:dyDescent="0.2"/>
  <cols>
    <col min="1" max="1" width="16.42578125" style="1" customWidth="1"/>
    <col min="2" max="2" width="16.28515625" style="1" customWidth="1"/>
    <col min="3" max="3" width="16.42578125" style="1" customWidth="1"/>
    <col min="4" max="4" width="18.85546875" style="1" customWidth="1"/>
    <col min="5" max="5" width="23.28515625" style="1" customWidth="1"/>
    <col min="6" max="6" width="20.28515625" style="1" customWidth="1"/>
    <col min="7" max="7" width="29" style="1" customWidth="1"/>
    <col min="8" max="8" width="4.140625" style="1" hidden="1" customWidth="1"/>
    <col min="9" max="9" width="4.5703125" style="1" hidden="1" customWidth="1"/>
    <col min="10" max="11" width="0" style="1" hidden="1" customWidth="1"/>
    <col min="12" max="16384" width="9.140625" style="1"/>
  </cols>
  <sheetData>
    <row r="1" spans="1:9" x14ac:dyDescent="0.2">
      <c r="A1" s="1" t="s">
        <v>323</v>
      </c>
    </row>
    <row r="2" spans="1:9" x14ac:dyDescent="0.2">
      <c r="A2" s="1" t="s">
        <v>461</v>
      </c>
    </row>
    <row r="4" spans="1:9" x14ac:dyDescent="0.2">
      <c r="A4" s="1" t="s">
        <v>324</v>
      </c>
    </row>
    <row r="5" spans="1:9" x14ac:dyDescent="0.2">
      <c r="A5" s="1" t="s">
        <v>325</v>
      </c>
    </row>
    <row r="7" spans="1:9" ht="15" customHeight="1" x14ac:dyDescent="0.2">
      <c r="A7" s="386" t="s">
        <v>315</v>
      </c>
      <c r="B7" s="388" t="s">
        <v>316</v>
      </c>
      <c r="C7" s="389"/>
      <c r="D7" s="389"/>
      <c r="E7" s="389"/>
      <c r="F7" s="389"/>
      <c r="G7" s="390"/>
    </row>
    <row r="8" spans="1:9" s="177" customFormat="1" ht="45" x14ac:dyDescent="0.2">
      <c r="A8" s="387"/>
      <c r="B8" s="179" t="s">
        <v>317</v>
      </c>
      <c r="C8" s="180" t="s">
        <v>318</v>
      </c>
      <c r="D8" s="180" t="s">
        <v>319</v>
      </c>
      <c r="E8" s="180" t="s">
        <v>320</v>
      </c>
      <c r="F8" s="180" t="s">
        <v>321</v>
      </c>
      <c r="G8" s="180" t="s">
        <v>322</v>
      </c>
    </row>
    <row r="9" spans="1:9" s="167" customFormat="1" ht="15" x14ac:dyDescent="0.2">
      <c r="A9" s="168" t="s">
        <v>326</v>
      </c>
      <c r="B9" s="168">
        <v>5793815</v>
      </c>
      <c r="C9" s="168" t="s">
        <v>327</v>
      </c>
      <c r="D9" s="168">
        <v>19401</v>
      </c>
      <c r="E9" s="168">
        <v>4210011</v>
      </c>
      <c r="F9" s="168">
        <v>30002</v>
      </c>
      <c r="G9" s="168">
        <v>34</v>
      </c>
    </row>
    <row r="10" spans="1:9" s="169" customFormat="1" hidden="1" x14ac:dyDescent="0.2">
      <c r="B10" s="169" t="s">
        <v>328</v>
      </c>
      <c r="D10" s="169" t="s">
        <v>328</v>
      </c>
      <c r="F10" s="169" t="s">
        <v>328</v>
      </c>
      <c r="I10" s="1" t="s">
        <v>329</v>
      </c>
    </row>
    <row r="13" spans="1:9" x14ac:dyDescent="0.2">
      <c r="A13" s="1" t="s">
        <v>330</v>
      </c>
    </row>
    <row r="15" spans="1:9" s="171" customFormat="1" ht="25.5" x14ac:dyDescent="0.2">
      <c r="A15" s="391" t="s">
        <v>330</v>
      </c>
      <c r="B15" s="392"/>
      <c r="C15" s="170" t="s">
        <v>331</v>
      </c>
      <c r="D15" s="170" t="s">
        <v>332</v>
      </c>
      <c r="E15" s="170" t="s">
        <v>333</v>
      </c>
      <c r="F15" s="170" t="s">
        <v>346</v>
      </c>
      <c r="G15" s="170" t="s">
        <v>334</v>
      </c>
    </row>
    <row r="16" spans="1:9" s="176" customFormat="1" ht="38.25" customHeight="1" x14ac:dyDescent="0.2">
      <c r="A16" s="172" t="s">
        <v>335</v>
      </c>
      <c r="B16" s="172"/>
      <c r="C16" s="173">
        <v>211</v>
      </c>
      <c r="D16" s="172" t="s">
        <v>469</v>
      </c>
      <c r="E16" s="174" t="s">
        <v>470</v>
      </c>
      <c r="F16" s="173" t="s">
        <v>471</v>
      </c>
      <c r="G16" s="175" t="s">
        <v>472</v>
      </c>
    </row>
    <row r="17" spans="1:7" s="176" customFormat="1" x14ac:dyDescent="0.2">
      <c r="A17" s="172" t="s">
        <v>336</v>
      </c>
      <c r="B17" s="172"/>
      <c r="C17" s="173">
        <v>212</v>
      </c>
      <c r="D17" s="172" t="s">
        <v>337</v>
      </c>
      <c r="E17" s="174" t="s">
        <v>338</v>
      </c>
      <c r="F17" s="173" t="s">
        <v>347</v>
      </c>
      <c r="G17" s="175" t="s">
        <v>339</v>
      </c>
    </row>
  </sheetData>
  <mergeCells count="3">
    <mergeCell ref="A7:A8"/>
    <mergeCell ref="B7:G7"/>
    <mergeCell ref="A15:B15"/>
  </mergeCells>
  <hyperlinks>
    <hyperlink ref="A7" r:id="rId1" display="consultantplus://offline/ref=D12E3ED026AEE1394352B956818EC35D912146EBDDCE7283BA2868A1F90069DE2A73D318699AF2C87FEB34A539u200L"/>
    <hyperlink ref="C8" r:id="rId2" display="consultantplus://offline/ref=D12E3ED026AEE1394352B956818EC35D912146EBDCC77283BA2868A1F90069DE2A73D318699AF2C87FEB34A539u200L"/>
    <hyperlink ref="D8" r:id="rId3" display="consultantplus://offline/ref=D12E3ED026AEE1394352B956818EC35D912148EED2CF7283BA2868A1F90069DE2A73D318699AF2C87FEB34A539u200L"/>
    <hyperlink ref="E8" r:id="rId4" display="consultantplus://offline/ref=D12E3ED026AEE1394352B956818EC35D912144EEDDC37283BA2868A1F90069DE2A73D318699AF2C87FEB34A539u200L"/>
    <hyperlink ref="F8" r:id="rId5" display="consultantplus://offline/ref=D12E3ED026AEE1394352B956818EC35D932649EBDCC77283BA2868A1F90069DE2A73D318699AF2C87FEB34A539u200L"/>
    <hyperlink ref="G8" r:id="rId6" display="consultantplus://offline/ref=D12E3ED026AEE1394352B956818EC35D932249EBD9C57283BA2868A1F90069DE38738B14699CECC976FE62F47C7D58503C55CE71304BE5C3uC0AL"/>
    <hyperlink ref="G17" r:id="rId7"/>
    <hyperlink ref="G16" r:id="rId8" display="IKaisin@ve.vologdaenergo.ru"/>
  </hyperlinks>
  <pageMargins left="0.39370078740157483" right="0.39370078740157483" top="0.74803149606299213" bottom="0.74803149606299213" header="0.31496062992125984" footer="0.31496062992125984"/>
  <pageSetup paperSize="9" orientation="landscape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1"/>
  <sheetViews>
    <sheetView topLeftCell="A6" zoomScaleNormal="100" zoomScaleSheetLayoutView="100" workbookViewId="0">
      <pane xSplit="1" ySplit="4" topLeftCell="B10" activePane="bottomRight" state="frozen"/>
      <selection activeCell="A6" sqref="A6"/>
      <selection pane="topRight" activeCell="B6" sqref="B6"/>
      <selection pane="bottomLeft" activeCell="A10" sqref="A10"/>
      <selection pane="bottomRight" activeCell="AY19" sqref="AY19"/>
    </sheetView>
  </sheetViews>
  <sheetFormatPr defaultColWidth="0.85546875" defaultRowHeight="12.75" x14ac:dyDescent="0.2"/>
  <cols>
    <col min="1" max="1" width="9.42578125" style="277" customWidth="1"/>
    <col min="2" max="2" width="7.28515625" style="277" customWidth="1"/>
    <col min="3" max="4" width="6.7109375" style="277" customWidth="1"/>
    <col min="5" max="5" width="7.5703125" style="277" customWidth="1"/>
    <col min="6" max="7" width="6.7109375" style="277" customWidth="1"/>
    <col min="8" max="8" width="7.5703125" style="277" customWidth="1"/>
    <col min="9" max="10" width="6.7109375" style="277" customWidth="1"/>
    <col min="11" max="11" width="7.5703125" style="277" customWidth="1"/>
    <col min="12" max="13" width="6.7109375" style="277" customWidth="1"/>
    <col min="14" max="14" width="7.42578125" style="277" customWidth="1"/>
    <col min="15" max="16" width="6.7109375" style="277" customWidth="1"/>
    <col min="17" max="17" width="7.42578125" style="277" customWidth="1"/>
    <col min="18" max="19" width="6.7109375" style="277" customWidth="1"/>
    <col min="20" max="20" width="7.140625" style="277" customWidth="1"/>
    <col min="21" max="22" width="6.7109375" style="277" customWidth="1"/>
    <col min="23" max="23" width="8" style="277" customWidth="1"/>
    <col min="24" max="25" width="6.7109375" style="277" customWidth="1"/>
    <col min="26" max="26" width="8" style="277" customWidth="1"/>
    <col min="27" max="28" width="6.7109375" style="277" customWidth="1"/>
    <col min="29" max="29" width="7.42578125" style="277" customWidth="1"/>
    <col min="30" max="31" width="6.7109375" style="277" customWidth="1"/>
    <col min="32" max="32" width="6.28515625" style="277" customWidth="1"/>
    <col min="33" max="33" width="8" style="277" customWidth="1"/>
    <col min="34" max="34" width="6.7109375" style="277" customWidth="1"/>
    <col min="35" max="35" width="8" style="277" customWidth="1"/>
    <col min="36" max="37" width="6.7109375" style="277" customWidth="1"/>
    <col min="38" max="38" width="9" style="137" customWidth="1"/>
    <col min="39" max="40" width="6.7109375" style="137" customWidth="1"/>
    <col min="41" max="41" width="10.140625" style="137" customWidth="1"/>
    <col min="42" max="43" width="6.7109375" style="137" customWidth="1"/>
    <col min="44" max="44" width="9.5703125" style="137" customWidth="1"/>
    <col min="45" max="45" width="8.7109375" style="137" customWidth="1"/>
    <col min="46" max="46" width="7.28515625" style="137" customWidth="1"/>
    <col min="47" max="49" width="5.7109375" style="277" customWidth="1"/>
    <col min="50" max="117" width="4.7109375" style="277" customWidth="1"/>
    <col min="118" max="16384" width="0.85546875" style="277"/>
  </cols>
  <sheetData>
    <row r="1" spans="1:46" x14ac:dyDescent="0.2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7" t="str">
        <f>'Сумма АЧР'!C1</f>
        <v>Приложение №71</v>
      </c>
      <c r="AM1" s="136"/>
      <c r="AN1" s="136"/>
      <c r="AP1" s="136"/>
      <c r="AQ1" s="136"/>
      <c r="AR1" s="136"/>
      <c r="AS1" s="136"/>
      <c r="AT1" s="136"/>
    </row>
    <row r="2" spans="1:46" x14ac:dyDescent="0.2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7" t="str">
        <f>'Сумма АЧР'!C2</f>
        <v>к приказу Минэнерго России</v>
      </c>
      <c r="AM2" s="136"/>
      <c r="AN2" s="136"/>
      <c r="AO2" s="277"/>
      <c r="AP2" s="136"/>
      <c r="AQ2" s="136"/>
      <c r="AR2" s="136"/>
      <c r="AS2" s="136"/>
      <c r="AT2" s="136"/>
    </row>
    <row r="3" spans="1:46" ht="12" customHeight="1" x14ac:dyDescent="0.2">
      <c r="AL3" s="137" t="str">
        <f>'Сумма АЧР'!C3</f>
        <v>от 23 июля 2012 г. № 340</v>
      </c>
    </row>
    <row r="4" spans="1:46" x14ac:dyDescent="0.2">
      <c r="A4" s="314" t="s">
        <v>368</v>
      </c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314"/>
      <c r="Z4" s="314"/>
      <c r="AA4" s="314"/>
      <c r="AB4" s="314"/>
      <c r="AC4" s="314"/>
      <c r="AD4" s="314"/>
      <c r="AE4" s="314"/>
      <c r="AF4" s="314"/>
      <c r="AG4" s="314"/>
      <c r="AH4" s="314"/>
      <c r="AI4" s="314"/>
      <c r="AJ4" s="314"/>
      <c r="AK4" s="314"/>
      <c r="AL4" s="314"/>
      <c r="AM4" s="314"/>
      <c r="AN4" s="314"/>
      <c r="AO4" s="314"/>
      <c r="AP4" s="314"/>
      <c r="AQ4" s="314"/>
      <c r="AR4" s="314"/>
      <c r="AS4" s="314"/>
      <c r="AT4" s="314"/>
    </row>
    <row r="5" spans="1:46" x14ac:dyDescent="0.2">
      <c r="A5" s="293"/>
      <c r="B5" s="125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</row>
    <row r="6" spans="1:46" ht="15" customHeight="1" x14ac:dyDescent="0.2">
      <c r="A6" s="43"/>
      <c r="B6" s="288" t="str">
        <f>'Сумма АЧР'!C9</f>
        <v>04-00</v>
      </c>
      <c r="C6" s="288" t="str">
        <f>'Сумма АЧР'!D9</f>
        <v>09-00</v>
      </c>
      <c r="D6" s="288" t="str">
        <f>'Сумма АЧР'!E9</f>
        <v>18-00</v>
      </c>
      <c r="E6" s="288" t="str">
        <f t="shared" ref="E6:AT6" si="0">B6</f>
        <v>04-00</v>
      </c>
      <c r="F6" s="288" t="str">
        <f t="shared" si="0"/>
        <v>09-00</v>
      </c>
      <c r="G6" s="288" t="str">
        <f t="shared" si="0"/>
        <v>18-00</v>
      </c>
      <c r="H6" s="288" t="str">
        <f t="shared" si="0"/>
        <v>04-00</v>
      </c>
      <c r="I6" s="288" t="str">
        <f t="shared" si="0"/>
        <v>09-00</v>
      </c>
      <c r="J6" s="288" t="str">
        <f t="shared" si="0"/>
        <v>18-00</v>
      </c>
      <c r="K6" s="288" t="str">
        <f t="shared" si="0"/>
        <v>04-00</v>
      </c>
      <c r="L6" s="288" t="str">
        <f t="shared" si="0"/>
        <v>09-00</v>
      </c>
      <c r="M6" s="288" t="str">
        <f t="shared" si="0"/>
        <v>18-00</v>
      </c>
      <c r="N6" s="288" t="str">
        <f t="shared" si="0"/>
        <v>04-00</v>
      </c>
      <c r="O6" s="288" t="str">
        <f t="shared" si="0"/>
        <v>09-00</v>
      </c>
      <c r="P6" s="288" t="str">
        <f t="shared" si="0"/>
        <v>18-00</v>
      </c>
      <c r="Q6" s="288" t="str">
        <f t="shared" si="0"/>
        <v>04-00</v>
      </c>
      <c r="R6" s="288" t="str">
        <f t="shared" si="0"/>
        <v>09-00</v>
      </c>
      <c r="S6" s="288" t="str">
        <f t="shared" si="0"/>
        <v>18-00</v>
      </c>
      <c r="T6" s="288" t="str">
        <f t="shared" si="0"/>
        <v>04-00</v>
      </c>
      <c r="U6" s="288" t="str">
        <f t="shared" si="0"/>
        <v>09-00</v>
      </c>
      <c r="V6" s="288" t="str">
        <f t="shared" si="0"/>
        <v>18-00</v>
      </c>
      <c r="W6" s="288" t="str">
        <f t="shared" si="0"/>
        <v>04-00</v>
      </c>
      <c r="X6" s="288" t="str">
        <f t="shared" si="0"/>
        <v>09-00</v>
      </c>
      <c r="Y6" s="288" t="str">
        <f t="shared" si="0"/>
        <v>18-00</v>
      </c>
      <c r="Z6" s="288" t="str">
        <f t="shared" si="0"/>
        <v>04-00</v>
      </c>
      <c r="AA6" s="288" t="str">
        <f t="shared" si="0"/>
        <v>09-00</v>
      </c>
      <c r="AB6" s="288" t="str">
        <f t="shared" si="0"/>
        <v>18-00</v>
      </c>
      <c r="AC6" s="288" t="str">
        <f t="shared" si="0"/>
        <v>04-00</v>
      </c>
      <c r="AD6" s="288" t="str">
        <f t="shared" si="0"/>
        <v>09-00</v>
      </c>
      <c r="AE6" s="288" t="str">
        <f t="shared" si="0"/>
        <v>18-00</v>
      </c>
      <c r="AF6" s="288" t="str">
        <f t="shared" si="0"/>
        <v>04-00</v>
      </c>
      <c r="AG6" s="288" t="str">
        <f t="shared" si="0"/>
        <v>09-00</v>
      </c>
      <c r="AH6" s="288" t="str">
        <f t="shared" si="0"/>
        <v>18-00</v>
      </c>
      <c r="AI6" s="288" t="str">
        <f t="shared" si="0"/>
        <v>04-00</v>
      </c>
      <c r="AJ6" s="288" t="str">
        <f t="shared" si="0"/>
        <v>09-00</v>
      </c>
      <c r="AK6" s="288" t="str">
        <f t="shared" si="0"/>
        <v>18-00</v>
      </c>
      <c r="AL6" s="288" t="str">
        <f t="shared" si="0"/>
        <v>04-00</v>
      </c>
      <c r="AM6" s="288" t="str">
        <f t="shared" si="0"/>
        <v>09-00</v>
      </c>
      <c r="AN6" s="288" t="str">
        <f t="shared" si="0"/>
        <v>18-00</v>
      </c>
      <c r="AO6" s="288" t="str">
        <f t="shared" si="0"/>
        <v>04-00</v>
      </c>
      <c r="AP6" s="288" t="str">
        <f t="shared" si="0"/>
        <v>09-00</v>
      </c>
      <c r="AQ6" s="288" t="str">
        <f t="shared" si="0"/>
        <v>18-00</v>
      </c>
      <c r="AR6" s="288" t="str">
        <f t="shared" si="0"/>
        <v>04-00</v>
      </c>
      <c r="AS6" s="288" t="str">
        <f t="shared" si="0"/>
        <v>09-00</v>
      </c>
      <c r="AT6" s="288" t="str">
        <f t="shared" si="0"/>
        <v>18-00</v>
      </c>
    </row>
    <row r="7" spans="1:46" ht="15.75" customHeight="1" x14ac:dyDescent="0.2">
      <c r="A7" s="315" t="s">
        <v>133</v>
      </c>
      <c r="B7" s="311" t="s">
        <v>134</v>
      </c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6" t="s">
        <v>135</v>
      </c>
      <c r="AM7" s="317"/>
      <c r="AN7" s="318"/>
      <c r="AO7" s="316" t="s">
        <v>136</v>
      </c>
      <c r="AP7" s="317"/>
      <c r="AQ7" s="318"/>
      <c r="AR7" s="316" t="s">
        <v>344</v>
      </c>
      <c r="AS7" s="317"/>
      <c r="AT7" s="318"/>
    </row>
    <row r="8" spans="1:46" ht="14.25" customHeight="1" x14ac:dyDescent="0.2">
      <c r="A8" s="315"/>
      <c r="B8" s="311" t="s">
        <v>168</v>
      </c>
      <c r="C8" s="311"/>
      <c r="D8" s="311"/>
      <c r="E8" s="311"/>
      <c r="F8" s="311"/>
      <c r="G8" s="311"/>
      <c r="H8" s="311" t="s">
        <v>137</v>
      </c>
      <c r="I8" s="311"/>
      <c r="J8" s="311"/>
      <c r="K8" s="311"/>
      <c r="L8" s="311"/>
      <c r="M8" s="311"/>
      <c r="N8" s="311"/>
      <c r="O8" s="311"/>
      <c r="P8" s="311"/>
      <c r="Q8" s="311" t="s">
        <v>138</v>
      </c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 t="s">
        <v>139</v>
      </c>
      <c r="AD8" s="311"/>
      <c r="AE8" s="311"/>
      <c r="AF8" s="311"/>
      <c r="AG8" s="311"/>
      <c r="AH8" s="311"/>
      <c r="AI8" s="311"/>
      <c r="AJ8" s="311"/>
      <c r="AK8" s="311"/>
      <c r="AL8" s="319"/>
      <c r="AM8" s="320"/>
      <c r="AN8" s="321"/>
      <c r="AO8" s="319"/>
      <c r="AP8" s="320"/>
      <c r="AQ8" s="321"/>
      <c r="AR8" s="319"/>
      <c r="AS8" s="320"/>
      <c r="AT8" s="321"/>
    </row>
    <row r="9" spans="1:46" ht="16.5" customHeight="1" x14ac:dyDescent="0.2">
      <c r="A9" s="315"/>
      <c r="B9" s="311" t="s">
        <v>140</v>
      </c>
      <c r="C9" s="311"/>
      <c r="D9" s="311"/>
      <c r="E9" s="311" t="s">
        <v>141</v>
      </c>
      <c r="F9" s="311"/>
      <c r="G9" s="311"/>
      <c r="H9" s="311" t="s">
        <v>142</v>
      </c>
      <c r="I9" s="311"/>
      <c r="J9" s="311"/>
      <c r="K9" s="311" t="s">
        <v>141</v>
      </c>
      <c r="L9" s="311"/>
      <c r="M9" s="311"/>
      <c r="N9" s="311" t="s">
        <v>143</v>
      </c>
      <c r="O9" s="311"/>
      <c r="P9" s="311"/>
      <c r="Q9" s="311" t="s">
        <v>144</v>
      </c>
      <c r="R9" s="311"/>
      <c r="S9" s="311"/>
      <c r="T9" s="311" t="s">
        <v>145</v>
      </c>
      <c r="U9" s="311"/>
      <c r="V9" s="311"/>
      <c r="W9" s="311" t="s">
        <v>146</v>
      </c>
      <c r="X9" s="311"/>
      <c r="Y9" s="311"/>
      <c r="Z9" s="311" t="s">
        <v>147</v>
      </c>
      <c r="AA9" s="311"/>
      <c r="AB9" s="311"/>
      <c r="AC9" s="311" t="s">
        <v>146</v>
      </c>
      <c r="AD9" s="311"/>
      <c r="AE9" s="311"/>
      <c r="AF9" s="311" t="s">
        <v>147</v>
      </c>
      <c r="AG9" s="311"/>
      <c r="AH9" s="311"/>
      <c r="AI9" s="311" t="s">
        <v>148</v>
      </c>
      <c r="AJ9" s="311"/>
      <c r="AK9" s="311"/>
      <c r="AL9" s="322"/>
      <c r="AM9" s="323"/>
      <c r="AN9" s="324"/>
      <c r="AO9" s="322"/>
      <c r="AP9" s="323"/>
      <c r="AQ9" s="324"/>
      <c r="AR9" s="322"/>
      <c r="AS9" s="323"/>
      <c r="AT9" s="324"/>
    </row>
    <row r="10" spans="1:46" ht="15" customHeight="1" x14ac:dyDescent="0.2">
      <c r="A10" s="292" t="s">
        <v>138</v>
      </c>
      <c r="B10" s="91">
        <f>D37+D38+R37+Y37+Y38+AF37</f>
        <v>39.200000000000003</v>
      </c>
      <c r="C10" s="91">
        <f>E37+E38+S37+Z37+Z38+AG37</f>
        <v>40.6</v>
      </c>
      <c r="D10" s="91">
        <f>F37+F38+T37+AA37+AA38+AH37</f>
        <v>39.200000000000003</v>
      </c>
      <c r="E10" s="287"/>
      <c r="F10" s="91"/>
      <c r="G10" s="287"/>
      <c r="H10" s="91"/>
      <c r="I10" s="287"/>
      <c r="J10" s="287"/>
      <c r="K10" s="287"/>
      <c r="L10" s="287"/>
      <c r="M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95"/>
      <c r="AA10" s="287"/>
      <c r="AB10" s="287"/>
      <c r="AC10" s="287"/>
      <c r="AD10" s="287"/>
      <c r="AE10" s="287"/>
      <c r="AF10" s="287"/>
      <c r="AG10" s="287"/>
      <c r="AH10" s="287"/>
      <c r="AI10" s="287"/>
      <c r="AJ10" s="287"/>
      <c r="AK10" s="287"/>
      <c r="AL10" s="91">
        <f>B10+E10+H10+K10+N10+Q10+T10+W10+Z10+AC10+AF10+AI10</f>
        <v>39.200000000000003</v>
      </c>
      <c r="AM10" s="91">
        <f t="shared" ref="AM10:AN25" si="1">C10+F10+I10+L10+O10+R10+U10+X10+AA10+AD10+AG10+AJ10</f>
        <v>40.6</v>
      </c>
      <c r="AN10" s="91">
        <f t="shared" si="1"/>
        <v>39.200000000000003</v>
      </c>
      <c r="AO10" s="91">
        <f>D37+D38+R37+Y37+Y38+AF37</f>
        <v>39.200000000000003</v>
      </c>
      <c r="AP10" s="91">
        <f>E37+E38+S37+Z37+Z38+AG37</f>
        <v>40.6</v>
      </c>
      <c r="AQ10" s="91">
        <f>F37+F38+T37+AA37+AA38+AH37</f>
        <v>39.200000000000003</v>
      </c>
      <c r="AR10" s="94">
        <f>AL10/AO10</f>
        <v>1</v>
      </c>
      <c r="AS10" s="94">
        <f>AM10/AP10</f>
        <v>1</v>
      </c>
      <c r="AT10" s="94">
        <f>AN10/AQ10</f>
        <v>1</v>
      </c>
    </row>
    <row r="11" spans="1:46" ht="15" customHeight="1" x14ac:dyDescent="0.2">
      <c r="A11" s="292" t="s">
        <v>139</v>
      </c>
      <c r="B11" s="91">
        <f>D39+D40+R38+R39+Y39</f>
        <v>41.5</v>
      </c>
      <c r="C11" s="91">
        <f>E39+E40+S38+S39+Z39</f>
        <v>41.8</v>
      </c>
      <c r="D11" s="91">
        <f>F39+F40+T38+T39+AA39</f>
        <v>40.799999999999997</v>
      </c>
      <c r="E11" s="166"/>
      <c r="F11" s="93"/>
      <c r="G11" s="93"/>
      <c r="H11" s="91"/>
      <c r="I11" s="91"/>
      <c r="J11" s="91"/>
      <c r="K11" s="93"/>
      <c r="L11" s="93"/>
      <c r="M11" s="93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Y11" s="287"/>
      <c r="Z11" s="295"/>
      <c r="AA11" s="287"/>
      <c r="AB11" s="287"/>
      <c r="AC11" s="287"/>
      <c r="AD11" s="287"/>
      <c r="AE11" s="287"/>
      <c r="AF11" s="287"/>
      <c r="AG11" s="287"/>
      <c r="AH11" s="287"/>
      <c r="AI11" s="287"/>
      <c r="AJ11" s="287"/>
      <c r="AK11" s="287"/>
      <c r="AL11" s="91">
        <f t="shared" ref="AL11:AL31" si="2">B11+E11+H11+K11+N11+Q11+T11+W11+Z11+AC11+AF11+AI11</f>
        <v>41.5</v>
      </c>
      <c r="AM11" s="91">
        <f t="shared" si="1"/>
        <v>41.8</v>
      </c>
      <c r="AN11" s="91">
        <f t="shared" si="1"/>
        <v>40.799999999999997</v>
      </c>
      <c r="AO11" s="91">
        <f>D39+R38+R39+Y39+D40</f>
        <v>41.5</v>
      </c>
      <c r="AP11" s="91">
        <f>E39+S38+S39+Z39+E40</f>
        <v>41.8</v>
      </c>
      <c r="AQ11" s="91">
        <f>F39+T38+T39+AA39+F40</f>
        <v>40.799999999999997</v>
      </c>
      <c r="AR11" s="94">
        <f>AL11/AO11</f>
        <v>1</v>
      </c>
      <c r="AS11" s="94">
        <f t="shared" ref="AS11:AS31" si="3">AM11/AP11</f>
        <v>1</v>
      </c>
      <c r="AT11" s="94">
        <f t="shared" ref="AT11:AT31" si="4">AN11/AQ11</f>
        <v>1</v>
      </c>
    </row>
    <row r="12" spans="1:46" ht="15" customHeight="1" x14ac:dyDescent="0.2">
      <c r="A12" s="292" t="s">
        <v>149</v>
      </c>
      <c r="B12" s="91"/>
      <c r="C12" s="287"/>
      <c r="D12" s="287"/>
      <c r="E12" s="43"/>
      <c r="F12" s="93"/>
      <c r="G12" s="93"/>
      <c r="H12" s="91"/>
      <c r="I12" s="287"/>
      <c r="J12" s="287"/>
      <c r="K12" s="93">
        <f>D41+K37+AF38</f>
        <v>46.6</v>
      </c>
      <c r="L12" s="93">
        <f>E41+L37+AG38</f>
        <v>50.7</v>
      </c>
      <c r="M12" s="93">
        <f>F41+M37+AH38</f>
        <v>49.9</v>
      </c>
      <c r="N12" s="287"/>
      <c r="O12" s="287"/>
      <c r="P12" s="287"/>
      <c r="Q12" s="287"/>
      <c r="R12" s="287"/>
      <c r="S12" s="287"/>
      <c r="T12" s="287"/>
      <c r="U12" s="287"/>
      <c r="V12" s="287"/>
      <c r="W12" s="287"/>
      <c r="X12" s="287"/>
      <c r="Y12" s="287"/>
      <c r="Z12" s="295"/>
      <c r="AA12" s="287"/>
      <c r="AB12" s="287"/>
      <c r="AC12" s="287"/>
      <c r="AD12" s="287"/>
      <c r="AE12" s="287"/>
      <c r="AF12" s="287"/>
      <c r="AG12" s="287"/>
      <c r="AH12" s="287"/>
      <c r="AI12" s="287"/>
      <c r="AJ12" s="287"/>
      <c r="AK12" s="287"/>
      <c r="AL12" s="91">
        <f t="shared" si="2"/>
        <v>46.6</v>
      </c>
      <c r="AM12" s="91">
        <f t="shared" si="1"/>
        <v>50.7</v>
      </c>
      <c r="AN12" s="91">
        <f t="shared" si="1"/>
        <v>49.9</v>
      </c>
      <c r="AO12" s="91">
        <f>D41+K37+AF38</f>
        <v>46.6</v>
      </c>
      <c r="AP12" s="91">
        <f>E41+L37+AG38</f>
        <v>50.7</v>
      </c>
      <c r="AQ12" s="91">
        <f>F41+M37+AH38</f>
        <v>49.9</v>
      </c>
      <c r="AR12" s="94">
        <f>AL12/AO12</f>
        <v>1</v>
      </c>
      <c r="AS12" s="94">
        <f t="shared" si="3"/>
        <v>1</v>
      </c>
      <c r="AT12" s="94">
        <f t="shared" si="4"/>
        <v>1</v>
      </c>
    </row>
    <row r="13" spans="1:46" ht="15" customHeight="1" x14ac:dyDescent="0.2">
      <c r="A13" s="292" t="s">
        <v>150</v>
      </c>
      <c r="B13" s="287"/>
      <c r="C13" s="287"/>
      <c r="D13" s="287"/>
      <c r="E13" s="43"/>
      <c r="F13" s="93"/>
      <c r="G13" s="93"/>
      <c r="H13" s="91"/>
      <c r="I13" s="287"/>
      <c r="J13" s="287"/>
      <c r="K13" s="91">
        <f t="shared" ref="K13:M14" si="5">D42+K38</f>
        <v>41.3</v>
      </c>
      <c r="L13" s="91">
        <f t="shared" si="5"/>
        <v>45.3</v>
      </c>
      <c r="M13" s="91">
        <f t="shared" si="5"/>
        <v>45.2</v>
      </c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287"/>
      <c r="Z13" s="295"/>
      <c r="AA13" s="287"/>
      <c r="AB13" s="287"/>
      <c r="AC13" s="287"/>
      <c r="AD13" s="287"/>
      <c r="AE13" s="287"/>
      <c r="AF13" s="287"/>
      <c r="AG13" s="287"/>
      <c r="AH13" s="287"/>
      <c r="AI13" s="91"/>
      <c r="AJ13" s="287"/>
      <c r="AK13" s="287"/>
      <c r="AL13" s="91">
        <f>B13+E13+H13+K13+N13+Q13+T13+W13+Z13+AC13+AF13+AI13</f>
        <v>41.3</v>
      </c>
      <c r="AM13" s="91">
        <f t="shared" si="1"/>
        <v>45.3</v>
      </c>
      <c r="AN13" s="91">
        <f t="shared" si="1"/>
        <v>45.2</v>
      </c>
      <c r="AO13" s="91">
        <f t="shared" ref="AO13:AQ14" si="6">D42+K38</f>
        <v>41.3</v>
      </c>
      <c r="AP13" s="91">
        <f t="shared" si="6"/>
        <v>45.3</v>
      </c>
      <c r="AQ13" s="91">
        <f t="shared" si="6"/>
        <v>45.2</v>
      </c>
      <c r="AR13" s="94">
        <f t="shared" ref="AR13:AR25" si="7">AL13/AO13</f>
        <v>1</v>
      </c>
      <c r="AS13" s="94">
        <f t="shared" si="3"/>
        <v>1</v>
      </c>
      <c r="AT13" s="94">
        <f t="shared" si="4"/>
        <v>1</v>
      </c>
    </row>
    <row r="14" spans="1:46" ht="15" customHeight="1" x14ac:dyDescent="0.2">
      <c r="A14" s="292" t="s">
        <v>151</v>
      </c>
      <c r="B14" s="287"/>
      <c r="C14" s="287"/>
      <c r="D14" s="287"/>
      <c r="E14" s="43"/>
      <c r="F14" s="91"/>
      <c r="G14" s="91"/>
      <c r="H14" s="91"/>
      <c r="I14" s="287"/>
      <c r="J14" s="287"/>
      <c r="K14" s="91">
        <f t="shared" si="5"/>
        <v>43.3</v>
      </c>
      <c r="L14" s="91">
        <f t="shared" si="5"/>
        <v>51.4</v>
      </c>
      <c r="M14" s="91">
        <f t="shared" si="5"/>
        <v>52.1</v>
      </c>
      <c r="N14" s="91"/>
      <c r="O14" s="91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95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87"/>
      <c r="AL14" s="91">
        <f t="shared" si="2"/>
        <v>43.3</v>
      </c>
      <c r="AM14" s="91">
        <f t="shared" si="1"/>
        <v>51.4</v>
      </c>
      <c r="AN14" s="91">
        <f t="shared" si="1"/>
        <v>52.1</v>
      </c>
      <c r="AO14" s="91">
        <f t="shared" si="6"/>
        <v>43.3</v>
      </c>
      <c r="AP14" s="91">
        <f t="shared" si="6"/>
        <v>51.4</v>
      </c>
      <c r="AQ14" s="91">
        <f t="shared" si="6"/>
        <v>52.1</v>
      </c>
      <c r="AR14" s="94">
        <f t="shared" si="7"/>
        <v>1</v>
      </c>
      <c r="AS14" s="94">
        <f t="shared" si="3"/>
        <v>1</v>
      </c>
      <c r="AT14" s="94">
        <f t="shared" si="4"/>
        <v>1</v>
      </c>
    </row>
    <row r="15" spans="1:46" ht="15" customHeight="1" x14ac:dyDescent="0.2">
      <c r="A15" s="292" t="s">
        <v>152</v>
      </c>
      <c r="B15" s="91"/>
      <c r="C15" s="287"/>
      <c r="D15" s="287"/>
      <c r="E15" s="43"/>
      <c r="F15" s="91"/>
      <c r="G15" s="91"/>
      <c r="H15" s="91"/>
      <c r="I15" s="287"/>
      <c r="J15" s="287"/>
      <c r="K15" s="91">
        <f>D44+K40+Y40</f>
        <v>50.4</v>
      </c>
      <c r="L15" s="91">
        <f>E44+L40+Z40</f>
        <v>45.5</v>
      </c>
      <c r="M15" s="91">
        <f>F44+M40+AA40</f>
        <v>44</v>
      </c>
      <c r="N15" s="93"/>
      <c r="O15" s="93"/>
      <c r="P15" s="93"/>
      <c r="Q15" s="287"/>
      <c r="R15" s="287"/>
      <c r="S15" s="287"/>
      <c r="T15" s="287"/>
      <c r="U15" s="287"/>
      <c r="V15" s="287"/>
      <c r="W15" s="287"/>
      <c r="X15" s="287"/>
      <c r="Y15" s="287"/>
      <c r="Z15" s="295"/>
      <c r="AA15" s="287"/>
      <c r="AB15" s="287"/>
      <c r="AC15" s="287"/>
      <c r="AD15" s="287"/>
      <c r="AE15" s="287"/>
      <c r="AF15" s="91"/>
      <c r="AG15" s="287"/>
      <c r="AH15" s="287"/>
      <c r="AI15" s="287"/>
      <c r="AJ15" s="287"/>
      <c r="AK15" s="287"/>
      <c r="AL15" s="91">
        <f t="shared" si="2"/>
        <v>50.4</v>
      </c>
      <c r="AM15" s="91">
        <f t="shared" si="1"/>
        <v>45.5</v>
      </c>
      <c r="AN15" s="91">
        <f t="shared" si="1"/>
        <v>44</v>
      </c>
      <c r="AO15" s="91">
        <f>D44+K40+Y40</f>
        <v>50.4</v>
      </c>
      <c r="AP15" s="91">
        <f>E44+L40+Z40</f>
        <v>45.5</v>
      </c>
      <c r="AQ15" s="91">
        <f>F44+M40+AA40</f>
        <v>44</v>
      </c>
      <c r="AR15" s="94">
        <f t="shared" si="7"/>
        <v>1</v>
      </c>
      <c r="AS15" s="94">
        <f t="shared" si="3"/>
        <v>1</v>
      </c>
      <c r="AT15" s="94">
        <f t="shared" si="4"/>
        <v>1</v>
      </c>
    </row>
    <row r="16" spans="1:46" ht="15" customHeight="1" x14ac:dyDescent="0.2">
      <c r="A16" s="292" t="s">
        <v>153</v>
      </c>
      <c r="B16" s="287"/>
      <c r="C16" s="287"/>
      <c r="D16" s="287"/>
      <c r="E16" s="43"/>
      <c r="F16" s="91"/>
      <c r="G16" s="91"/>
      <c r="H16" s="287"/>
      <c r="I16" s="287"/>
      <c r="J16" s="287"/>
      <c r="K16" s="91"/>
      <c r="L16" s="91"/>
      <c r="M16" s="91"/>
      <c r="N16" s="91">
        <f>K41+Y41</f>
        <v>35.9</v>
      </c>
      <c r="O16" s="91">
        <f>L41+Z41</f>
        <v>43.1</v>
      </c>
      <c r="P16" s="91">
        <f>M41+AA41</f>
        <v>46.9</v>
      </c>
      <c r="Q16" s="91"/>
      <c r="R16" s="91"/>
      <c r="S16" s="91"/>
      <c r="U16" s="91"/>
      <c r="V16" s="91"/>
      <c r="W16" s="91"/>
      <c r="X16" s="91"/>
      <c r="Y16" s="91"/>
      <c r="Z16" s="295"/>
      <c r="AA16" s="287"/>
      <c r="AB16" s="287"/>
      <c r="AC16" s="287"/>
      <c r="AD16" s="287"/>
      <c r="AE16" s="287"/>
      <c r="AF16" s="287"/>
      <c r="AG16" s="287"/>
      <c r="AH16" s="287"/>
      <c r="AI16" s="287"/>
      <c r="AJ16" s="287"/>
      <c r="AK16" s="287"/>
      <c r="AL16" s="91">
        <f t="shared" si="2"/>
        <v>35.9</v>
      </c>
      <c r="AM16" s="91">
        <f t="shared" si="1"/>
        <v>43.1</v>
      </c>
      <c r="AN16" s="91">
        <f t="shared" si="1"/>
        <v>46.9</v>
      </c>
      <c r="AO16" s="91">
        <f>K41+Y41</f>
        <v>35.9</v>
      </c>
      <c r="AP16" s="91">
        <f>L41+Z41</f>
        <v>43.1</v>
      </c>
      <c r="AQ16" s="91">
        <f>M41+AA41</f>
        <v>46.9</v>
      </c>
      <c r="AR16" s="94">
        <f t="shared" si="7"/>
        <v>1</v>
      </c>
      <c r="AS16" s="94">
        <f t="shared" si="3"/>
        <v>1</v>
      </c>
      <c r="AT16" s="94">
        <f t="shared" si="4"/>
        <v>1</v>
      </c>
    </row>
    <row r="17" spans="1:48" ht="15" customHeight="1" x14ac:dyDescent="0.2">
      <c r="A17" s="292" t="s">
        <v>154</v>
      </c>
      <c r="B17" s="287"/>
      <c r="C17" s="287"/>
      <c r="D17" s="287"/>
      <c r="E17" s="288"/>
      <c r="F17" s="287"/>
      <c r="G17" s="91"/>
      <c r="H17" s="91"/>
      <c r="I17" s="287"/>
      <c r="J17" s="287"/>
      <c r="K17" s="287"/>
      <c r="L17" s="287"/>
      <c r="M17" s="287"/>
      <c r="N17" s="91">
        <f>K42+R40</f>
        <v>39.9</v>
      </c>
      <c r="O17" s="91">
        <f>L42+S40</f>
        <v>42.4</v>
      </c>
      <c r="P17" s="91">
        <f>M42+T40</f>
        <v>42.9</v>
      </c>
      <c r="Q17" s="91"/>
      <c r="R17" s="287"/>
      <c r="S17" s="287"/>
      <c r="T17" s="91"/>
      <c r="U17" s="91"/>
      <c r="V17" s="91"/>
      <c r="W17" s="91"/>
      <c r="X17" s="287"/>
      <c r="Y17" s="287"/>
      <c r="Z17" s="295"/>
      <c r="AA17" s="287"/>
      <c r="AB17" s="287"/>
      <c r="AC17" s="287"/>
      <c r="AD17" s="287"/>
      <c r="AE17" s="287"/>
      <c r="AF17" s="287"/>
      <c r="AG17" s="287"/>
      <c r="AH17" s="287"/>
      <c r="AI17" s="287"/>
      <c r="AJ17" s="287"/>
      <c r="AK17" s="287"/>
      <c r="AL17" s="91">
        <f t="shared" si="2"/>
        <v>39.9</v>
      </c>
      <c r="AM17" s="91">
        <f t="shared" si="1"/>
        <v>42.4</v>
      </c>
      <c r="AN17" s="91">
        <f t="shared" si="1"/>
        <v>42.9</v>
      </c>
      <c r="AO17" s="91">
        <f>K42+R40</f>
        <v>39.9</v>
      </c>
      <c r="AP17" s="91">
        <f>L42+S40</f>
        <v>42.4</v>
      </c>
      <c r="AQ17" s="91">
        <f>M42+T40</f>
        <v>42.9</v>
      </c>
      <c r="AR17" s="94">
        <f t="shared" si="7"/>
        <v>1</v>
      </c>
      <c r="AS17" s="94">
        <f t="shared" si="3"/>
        <v>1</v>
      </c>
      <c r="AT17" s="94">
        <f t="shared" si="4"/>
        <v>1</v>
      </c>
      <c r="AU17" s="188"/>
    </row>
    <row r="18" spans="1:48" ht="15" customHeight="1" x14ac:dyDescent="0.2">
      <c r="A18" s="292" t="s">
        <v>155</v>
      </c>
      <c r="B18" s="287"/>
      <c r="C18" s="287"/>
      <c r="D18" s="287"/>
      <c r="E18" s="287"/>
      <c r="F18" s="287"/>
      <c r="G18" s="287"/>
      <c r="H18" s="287"/>
      <c r="I18" s="287"/>
      <c r="J18" s="287"/>
      <c r="K18" s="91"/>
      <c r="L18" s="287"/>
      <c r="M18" s="287"/>
      <c r="N18" s="91"/>
      <c r="O18" s="287"/>
      <c r="P18" s="287"/>
      <c r="Q18" s="287"/>
      <c r="R18" s="287"/>
      <c r="S18" s="287"/>
      <c r="T18" s="91">
        <f t="shared" ref="T18:V19" si="8">D45+K43</f>
        <v>39.5</v>
      </c>
      <c r="U18" s="91">
        <f t="shared" si="8"/>
        <v>43.9</v>
      </c>
      <c r="V18" s="91">
        <f t="shared" si="8"/>
        <v>46.9</v>
      </c>
      <c r="W18" s="91"/>
      <c r="X18" s="91"/>
      <c r="Y18" s="91"/>
      <c r="Z18" s="295"/>
      <c r="AA18" s="287"/>
      <c r="AB18" s="287"/>
      <c r="AC18" s="287"/>
      <c r="AD18" s="287"/>
      <c r="AE18" s="287"/>
      <c r="AF18" s="287"/>
      <c r="AG18" s="287"/>
      <c r="AH18" s="287"/>
      <c r="AI18" s="287"/>
      <c r="AJ18" s="287"/>
      <c r="AK18" s="287"/>
      <c r="AL18" s="91">
        <f t="shared" si="2"/>
        <v>39.5</v>
      </c>
      <c r="AM18" s="91">
        <f t="shared" si="1"/>
        <v>43.9</v>
      </c>
      <c r="AN18" s="91">
        <f t="shared" si="1"/>
        <v>46.9</v>
      </c>
      <c r="AO18" s="91">
        <f t="shared" ref="AO18:AQ20" si="9">D45+K43</f>
        <v>39.5</v>
      </c>
      <c r="AP18" s="91">
        <f t="shared" si="9"/>
        <v>43.9</v>
      </c>
      <c r="AQ18" s="91">
        <f t="shared" si="9"/>
        <v>46.9</v>
      </c>
      <c r="AR18" s="94">
        <f t="shared" si="7"/>
        <v>1</v>
      </c>
      <c r="AS18" s="94">
        <f t="shared" si="3"/>
        <v>1</v>
      </c>
      <c r="AT18" s="94">
        <f t="shared" si="4"/>
        <v>1</v>
      </c>
    </row>
    <row r="19" spans="1:48" ht="15" customHeight="1" x14ac:dyDescent="0.2">
      <c r="A19" s="292" t="s">
        <v>156</v>
      </c>
      <c r="B19" s="287"/>
      <c r="C19" s="287"/>
      <c r="D19" s="287"/>
      <c r="E19" s="287"/>
      <c r="F19" s="287"/>
      <c r="G19" s="287"/>
      <c r="H19" s="287"/>
      <c r="I19" s="287"/>
      <c r="J19" s="287"/>
      <c r="K19" s="287"/>
      <c r="L19" s="287"/>
      <c r="M19" s="287"/>
      <c r="N19" s="91"/>
      <c r="O19" s="287"/>
      <c r="P19" s="287"/>
      <c r="Q19" s="91"/>
      <c r="R19" s="287"/>
      <c r="S19" s="287"/>
      <c r="T19" s="91">
        <f t="shared" si="8"/>
        <v>38.700000000000003</v>
      </c>
      <c r="U19" s="91">
        <f t="shared" si="8"/>
        <v>38.4</v>
      </c>
      <c r="V19" s="91">
        <f t="shared" si="8"/>
        <v>43.9</v>
      </c>
      <c r="W19" s="93"/>
      <c r="X19" s="93"/>
      <c r="Y19" s="93"/>
      <c r="Z19" s="287"/>
      <c r="AA19" s="287"/>
      <c r="AB19" s="287"/>
      <c r="AC19" s="287"/>
      <c r="AD19" s="287"/>
      <c r="AE19" s="287"/>
      <c r="AF19" s="287"/>
      <c r="AG19" s="287"/>
      <c r="AH19" s="287"/>
      <c r="AI19" s="287"/>
      <c r="AJ19" s="287"/>
      <c r="AK19" s="287"/>
      <c r="AL19" s="91">
        <f t="shared" si="2"/>
        <v>38.700000000000003</v>
      </c>
      <c r="AM19" s="91">
        <f t="shared" si="1"/>
        <v>38.4</v>
      </c>
      <c r="AN19" s="91">
        <f t="shared" si="1"/>
        <v>43.9</v>
      </c>
      <c r="AO19" s="91">
        <f t="shared" si="9"/>
        <v>38.700000000000003</v>
      </c>
      <c r="AP19" s="91">
        <f t="shared" si="9"/>
        <v>38.4</v>
      </c>
      <c r="AQ19" s="91">
        <f t="shared" si="9"/>
        <v>43.9</v>
      </c>
      <c r="AR19" s="94">
        <f t="shared" si="7"/>
        <v>1</v>
      </c>
      <c r="AS19" s="94">
        <f t="shared" si="3"/>
        <v>1</v>
      </c>
      <c r="AT19" s="94">
        <f t="shared" si="4"/>
        <v>1</v>
      </c>
    </row>
    <row r="20" spans="1:48" ht="15" customHeight="1" x14ac:dyDescent="0.2">
      <c r="A20" s="292" t="s">
        <v>157</v>
      </c>
      <c r="B20" s="287"/>
      <c r="C20" s="287"/>
      <c r="D20" s="287"/>
      <c r="E20" s="287"/>
      <c r="F20" s="287"/>
      <c r="G20" s="287"/>
      <c r="H20" s="287"/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91"/>
      <c r="U20" s="91"/>
      <c r="V20" s="91"/>
      <c r="W20" s="91">
        <f>D47+K45</f>
        <v>38.200000000000003</v>
      </c>
      <c r="X20" s="91">
        <f>E47+L45</f>
        <v>52.3</v>
      </c>
      <c r="Y20" s="91">
        <f>F47+M45</f>
        <v>53.2</v>
      </c>
      <c r="Z20" s="295"/>
      <c r="AA20" s="287"/>
      <c r="AB20" s="287"/>
      <c r="AC20" s="287"/>
      <c r="AD20" s="287"/>
      <c r="AE20" s="287"/>
      <c r="AF20" s="287"/>
      <c r="AG20" s="287"/>
      <c r="AH20" s="287"/>
      <c r="AI20" s="287"/>
      <c r="AJ20" s="287"/>
      <c r="AK20" s="287"/>
      <c r="AL20" s="91">
        <f t="shared" si="2"/>
        <v>38.200000000000003</v>
      </c>
      <c r="AM20" s="91">
        <f t="shared" si="1"/>
        <v>52.3</v>
      </c>
      <c r="AN20" s="91">
        <f t="shared" si="1"/>
        <v>53.2</v>
      </c>
      <c r="AO20" s="91">
        <f t="shared" si="9"/>
        <v>38.200000000000003</v>
      </c>
      <c r="AP20" s="91">
        <f t="shared" si="9"/>
        <v>52.3</v>
      </c>
      <c r="AQ20" s="91">
        <f t="shared" si="9"/>
        <v>53.2</v>
      </c>
      <c r="AR20" s="94">
        <f t="shared" si="7"/>
        <v>1</v>
      </c>
      <c r="AS20" s="94">
        <f t="shared" si="3"/>
        <v>1</v>
      </c>
      <c r="AT20" s="94">
        <f t="shared" si="4"/>
        <v>1</v>
      </c>
    </row>
    <row r="21" spans="1:48" ht="15" customHeight="1" x14ac:dyDescent="0.2">
      <c r="A21" s="292" t="s">
        <v>158</v>
      </c>
      <c r="B21" s="287"/>
      <c r="C21" s="287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  <c r="O21" s="287"/>
      <c r="P21" s="287"/>
      <c r="Q21" s="287"/>
      <c r="R21" s="287"/>
      <c r="S21" s="287"/>
      <c r="T21" s="91"/>
      <c r="U21" s="287"/>
      <c r="V21" s="287"/>
      <c r="W21" s="91">
        <f t="shared" ref="W21:Y23" si="10">K46</f>
        <v>20.8</v>
      </c>
      <c r="X21" s="91">
        <f t="shared" si="10"/>
        <v>20.2</v>
      </c>
      <c r="Y21" s="91">
        <f t="shared" si="10"/>
        <v>20.9</v>
      </c>
      <c r="Z21" s="295"/>
      <c r="AA21" s="287"/>
      <c r="AB21" s="287"/>
      <c r="AC21" s="91"/>
      <c r="AD21" s="91"/>
      <c r="AE21" s="91"/>
      <c r="AF21" s="287"/>
      <c r="AG21" s="287"/>
      <c r="AH21" s="287"/>
      <c r="AI21" s="287"/>
      <c r="AJ21" s="287"/>
      <c r="AK21" s="287"/>
      <c r="AL21" s="91">
        <f t="shared" si="2"/>
        <v>20.8</v>
      </c>
      <c r="AM21" s="91">
        <f t="shared" si="1"/>
        <v>20.2</v>
      </c>
      <c r="AN21" s="91">
        <f t="shared" si="1"/>
        <v>20.9</v>
      </c>
      <c r="AO21" s="91">
        <f t="shared" ref="AO21:AQ23" si="11">K46</f>
        <v>20.8</v>
      </c>
      <c r="AP21" s="91">
        <f t="shared" si="11"/>
        <v>20.2</v>
      </c>
      <c r="AQ21" s="91">
        <f t="shared" si="11"/>
        <v>20.9</v>
      </c>
      <c r="AR21" s="94">
        <f t="shared" si="7"/>
        <v>1</v>
      </c>
      <c r="AS21" s="94">
        <f t="shared" si="3"/>
        <v>1</v>
      </c>
      <c r="AT21" s="94">
        <f t="shared" si="4"/>
        <v>1</v>
      </c>
      <c r="AU21" s="128"/>
      <c r="AV21" s="16"/>
    </row>
    <row r="22" spans="1:48" ht="15" customHeight="1" x14ac:dyDescent="0.2">
      <c r="A22" s="292" t="s">
        <v>159</v>
      </c>
      <c r="B22" s="287"/>
      <c r="C22" s="287"/>
      <c r="D22" s="287"/>
      <c r="E22" s="287"/>
      <c r="F22" s="287"/>
      <c r="G22" s="287"/>
      <c r="H22" s="287"/>
      <c r="I22" s="287"/>
      <c r="J22" s="287"/>
      <c r="K22" s="287"/>
      <c r="L22" s="287"/>
      <c r="M22" s="287"/>
      <c r="N22" s="287"/>
      <c r="O22" s="287"/>
      <c r="P22" s="287"/>
      <c r="Q22" s="287"/>
      <c r="R22" s="287"/>
      <c r="S22" s="287"/>
      <c r="T22" s="91"/>
      <c r="U22" s="287"/>
      <c r="V22" s="287"/>
      <c r="W22" s="91">
        <f t="shared" si="10"/>
        <v>42.1</v>
      </c>
      <c r="X22" s="91">
        <f t="shared" si="10"/>
        <v>41.9</v>
      </c>
      <c r="Y22" s="91">
        <f t="shared" si="10"/>
        <v>42</v>
      </c>
      <c r="Z22" s="295"/>
      <c r="AA22" s="287"/>
      <c r="AB22" s="287"/>
      <c r="AC22" s="91"/>
      <c r="AD22" s="91"/>
      <c r="AE22" s="91"/>
      <c r="AG22" s="91"/>
      <c r="AH22" s="91"/>
      <c r="AI22" s="287"/>
      <c r="AJ22" s="287"/>
      <c r="AK22" s="287"/>
      <c r="AL22" s="91">
        <f t="shared" si="2"/>
        <v>42.1</v>
      </c>
      <c r="AM22" s="91">
        <f t="shared" si="1"/>
        <v>41.9</v>
      </c>
      <c r="AN22" s="91">
        <f t="shared" si="1"/>
        <v>42</v>
      </c>
      <c r="AO22" s="91">
        <f t="shared" si="11"/>
        <v>42.1</v>
      </c>
      <c r="AP22" s="91">
        <f t="shared" si="11"/>
        <v>41.9</v>
      </c>
      <c r="AQ22" s="91">
        <f t="shared" si="11"/>
        <v>42</v>
      </c>
      <c r="AR22" s="94">
        <f t="shared" si="7"/>
        <v>1</v>
      </c>
      <c r="AS22" s="94">
        <f t="shared" si="3"/>
        <v>1</v>
      </c>
      <c r="AT22" s="94">
        <f t="shared" si="4"/>
        <v>1</v>
      </c>
      <c r="AU22" s="128"/>
      <c r="AV22" s="16"/>
    </row>
    <row r="23" spans="1:48" ht="15" customHeight="1" x14ac:dyDescent="0.2">
      <c r="A23" s="292" t="s">
        <v>160</v>
      </c>
      <c r="B23" s="91"/>
      <c r="C23" s="287"/>
      <c r="D23" s="287"/>
      <c r="E23" s="287"/>
      <c r="F23" s="287"/>
      <c r="G23" s="287"/>
      <c r="H23" s="287"/>
      <c r="I23" s="287"/>
      <c r="J23" s="287"/>
      <c r="K23" s="91"/>
      <c r="L23" s="287"/>
      <c r="M23" s="287"/>
      <c r="N23" s="287"/>
      <c r="O23" s="287"/>
      <c r="P23" s="287"/>
      <c r="Q23" s="91"/>
      <c r="R23" s="287"/>
      <c r="S23" s="287"/>
      <c r="T23" s="91"/>
      <c r="U23" s="287"/>
      <c r="V23" s="287"/>
      <c r="W23" s="91">
        <f t="shared" si="10"/>
        <v>43.7</v>
      </c>
      <c r="X23" s="91">
        <f t="shared" si="10"/>
        <v>43.4</v>
      </c>
      <c r="Y23" s="91">
        <f t="shared" si="10"/>
        <v>45</v>
      </c>
      <c r="Z23" s="295"/>
      <c r="AA23" s="287"/>
      <c r="AB23" s="287"/>
      <c r="AC23" s="287"/>
      <c r="AD23" s="287"/>
      <c r="AE23" s="287"/>
      <c r="AF23" s="91"/>
      <c r="AG23" s="91"/>
      <c r="AH23" s="91"/>
      <c r="AI23" s="91"/>
      <c r="AJ23" s="287"/>
      <c r="AK23" s="287"/>
      <c r="AL23" s="91">
        <f t="shared" si="2"/>
        <v>43.7</v>
      </c>
      <c r="AM23" s="91">
        <f t="shared" si="1"/>
        <v>43.4</v>
      </c>
      <c r="AN23" s="91">
        <f t="shared" si="1"/>
        <v>45</v>
      </c>
      <c r="AO23" s="91">
        <f t="shared" si="11"/>
        <v>43.7</v>
      </c>
      <c r="AP23" s="91">
        <f t="shared" si="11"/>
        <v>43.4</v>
      </c>
      <c r="AQ23" s="91">
        <f t="shared" si="11"/>
        <v>45</v>
      </c>
      <c r="AR23" s="94">
        <f t="shared" si="7"/>
        <v>1</v>
      </c>
      <c r="AS23" s="94">
        <f t="shared" si="3"/>
        <v>1</v>
      </c>
      <c r="AT23" s="94">
        <f t="shared" si="4"/>
        <v>1</v>
      </c>
    </row>
    <row r="24" spans="1:48" ht="15" hidden="1" customHeight="1" x14ac:dyDescent="0.2">
      <c r="A24" s="292" t="s">
        <v>161</v>
      </c>
      <c r="B24" s="287"/>
      <c r="C24" s="287"/>
      <c r="D24" s="287"/>
      <c r="E24" s="287"/>
      <c r="F24" s="287"/>
      <c r="G24" s="287"/>
      <c r="H24" s="287"/>
      <c r="I24" s="287"/>
      <c r="J24" s="287"/>
      <c r="K24" s="287"/>
      <c r="L24" s="287"/>
      <c r="M24" s="287"/>
      <c r="N24" s="287"/>
      <c r="O24" s="287"/>
      <c r="P24" s="287"/>
      <c r="Q24" s="287"/>
      <c r="R24" s="287"/>
      <c r="S24" s="287"/>
      <c r="T24" s="287"/>
      <c r="U24" s="287"/>
      <c r="V24" s="287"/>
      <c r="W24" s="91"/>
      <c r="X24" s="287"/>
      <c r="Y24" s="287"/>
      <c r="Z24" s="295"/>
      <c r="AA24" s="287"/>
      <c r="AB24" s="287"/>
      <c r="AC24" s="91"/>
      <c r="AD24" s="287"/>
      <c r="AE24" s="287"/>
      <c r="AF24" s="91"/>
      <c r="AG24" s="91"/>
      <c r="AH24" s="91"/>
      <c r="AJ24" s="91"/>
      <c r="AK24" s="91"/>
      <c r="AL24" s="91">
        <f t="shared" si="2"/>
        <v>0</v>
      </c>
      <c r="AM24" s="91">
        <f t="shared" si="1"/>
        <v>0</v>
      </c>
      <c r="AN24" s="91">
        <f t="shared" si="1"/>
        <v>0</v>
      </c>
      <c r="AO24" s="91"/>
      <c r="AP24" s="91"/>
      <c r="AQ24" s="91"/>
      <c r="AR24" s="94" t="e">
        <f t="shared" si="7"/>
        <v>#DIV/0!</v>
      </c>
      <c r="AS24" s="94" t="e">
        <f t="shared" si="3"/>
        <v>#DIV/0!</v>
      </c>
      <c r="AT24" s="94" t="e">
        <f t="shared" si="4"/>
        <v>#DIV/0!</v>
      </c>
    </row>
    <row r="25" spans="1:48" ht="15" customHeight="1" x14ac:dyDescent="0.2">
      <c r="A25" s="292" t="s">
        <v>162</v>
      </c>
      <c r="B25" s="287"/>
      <c r="C25" s="287"/>
      <c r="D25" s="287"/>
      <c r="E25" s="287"/>
      <c r="F25" s="287"/>
      <c r="G25" s="287"/>
      <c r="H25" s="287"/>
      <c r="I25" s="287"/>
      <c r="J25" s="287"/>
      <c r="K25" s="287"/>
      <c r="L25" s="287"/>
      <c r="M25" s="287"/>
      <c r="N25" s="287"/>
      <c r="O25" s="287"/>
      <c r="P25" s="287"/>
      <c r="Q25" s="287"/>
      <c r="R25" s="287"/>
      <c r="S25" s="287"/>
      <c r="T25" s="287"/>
      <c r="U25" s="287"/>
      <c r="V25" s="287"/>
      <c r="W25" s="91"/>
      <c r="X25" s="287"/>
      <c r="Y25" s="287"/>
      <c r="Z25" s="295"/>
      <c r="AA25" s="287"/>
      <c r="AB25" s="287"/>
      <c r="AC25" s="91"/>
      <c r="AD25" s="287"/>
      <c r="AE25" s="287"/>
      <c r="AF25" s="91">
        <f>K49</f>
        <v>41.3</v>
      </c>
      <c r="AG25" s="91">
        <f>L49</f>
        <v>41.2</v>
      </c>
      <c r="AH25" s="91">
        <f>M49</f>
        <v>41.7</v>
      </c>
      <c r="AI25" s="91"/>
      <c r="AJ25" s="91"/>
      <c r="AK25" s="91"/>
      <c r="AL25" s="91">
        <f t="shared" si="2"/>
        <v>41.3</v>
      </c>
      <c r="AM25" s="91">
        <f t="shared" si="1"/>
        <v>41.2</v>
      </c>
      <c r="AN25" s="91">
        <f t="shared" si="1"/>
        <v>41.7</v>
      </c>
      <c r="AO25" s="91">
        <f>K49</f>
        <v>41.3</v>
      </c>
      <c r="AP25" s="91">
        <f>L49</f>
        <v>41.2</v>
      </c>
      <c r="AQ25" s="91">
        <f>M49</f>
        <v>41.7</v>
      </c>
      <c r="AR25" s="94">
        <f t="shared" si="7"/>
        <v>1</v>
      </c>
      <c r="AS25" s="94">
        <f t="shared" si="3"/>
        <v>1</v>
      </c>
      <c r="AT25" s="94">
        <f t="shared" si="4"/>
        <v>1</v>
      </c>
    </row>
    <row r="26" spans="1:48" ht="15" customHeight="1" x14ac:dyDescent="0.2">
      <c r="A26" s="292" t="s">
        <v>197</v>
      </c>
      <c r="B26" s="287"/>
      <c r="C26" s="287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287"/>
      <c r="X26" s="287"/>
      <c r="Y26" s="287"/>
      <c r="Z26" s="295"/>
      <c r="AA26" s="287"/>
      <c r="AB26" s="287"/>
      <c r="AC26" s="91"/>
      <c r="AD26" s="287"/>
      <c r="AE26" s="287"/>
      <c r="AF26" s="91">
        <f t="shared" ref="AF26:AH27" si="12">D48+K50</f>
        <v>36.1</v>
      </c>
      <c r="AG26" s="91">
        <f t="shared" si="12"/>
        <v>37.799999999999997</v>
      </c>
      <c r="AH26" s="91">
        <f t="shared" si="12"/>
        <v>44.6</v>
      </c>
      <c r="AI26" s="91"/>
      <c r="AJ26" s="91"/>
      <c r="AK26" s="91"/>
      <c r="AL26" s="91">
        <f t="shared" si="2"/>
        <v>36.1</v>
      </c>
      <c r="AM26" s="91">
        <f t="shared" ref="AM26:AM31" si="13">C26+F26+I26+L26+O26+R26+U26+X26+AA26+AD26+AG26+AJ26</f>
        <v>37.799999999999997</v>
      </c>
      <c r="AN26" s="91">
        <f t="shared" ref="AN26:AN31" si="14">D26+G26+J26+M26+P26+S26+V26+Y26+AB26+AE26+AH26+AK26</f>
        <v>44.6</v>
      </c>
      <c r="AO26" s="91">
        <f t="shared" ref="AO26:AQ27" si="15">D48+K50</f>
        <v>36.1</v>
      </c>
      <c r="AP26" s="91">
        <f t="shared" si="15"/>
        <v>37.799999999999997</v>
      </c>
      <c r="AQ26" s="91">
        <f t="shared" si="15"/>
        <v>44.6</v>
      </c>
      <c r="AR26" s="94">
        <f t="shared" ref="AR26:AR32" si="16">AL26/AO26</f>
        <v>1</v>
      </c>
      <c r="AS26" s="94">
        <f t="shared" si="3"/>
        <v>1</v>
      </c>
      <c r="AT26" s="94">
        <f t="shared" si="4"/>
        <v>1</v>
      </c>
    </row>
    <row r="27" spans="1:48" ht="15" customHeight="1" x14ac:dyDescent="0.2">
      <c r="A27" s="292" t="s">
        <v>399</v>
      </c>
      <c r="B27" s="287"/>
      <c r="C27" s="287"/>
      <c r="D27" s="287"/>
      <c r="E27" s="287"/>
      <c r="F27" s="287"/>
      <c r="G27" s="287"/>
      <c r="H27" s="287"/>
      <c r="I27" s="287"/>
      <c r="J27" s="287"/>
      <c r="K27" s="287"/>
      <c r="L27" s="287"/>
      <c r="M27" s="287"/>
      <c r="N27" s="287"/>
      <c r="O27" s="287"/>
      <c r="P27" s="287"/>
      <c r="Q27" s="287"/>
      <c r="R27" s="287"/>
      <c r="S27" s="287"/>
      <c r="T27" s="287"/>
      <c r="U27" s="287"/>
      <c r="V27" s="287"/>
      <c r="W27" s="287"/>
      <c r="X27" s="287"/>
      <c r="Y27" s="287"/>
      <c r="Z27" s="295"/>
      <c r="AA27" s="287"/>
      <c r="AB27" s="287"/>
      <c r="AC27" s="287"/>
      <c r="AD27" s="287"/>
      <c r="AE27" s="287"/>
      <c r="AF27" s="91">
        <f t="shared" si="12"/>
        <v>48.4</v>
      </c>
      <c r="AG27" s="91">
        <f t="shared" si="12"/>
        <v>64.7</v>
      </c>
      <c r="AH27" s="91">
        <f t="shared" si="12"/>
        <v>69.2</v>
      </c>
      <c r="AI27" s="91"/>
      <c r="AJ27" s="91"/>
      <c r="AK27" s="91"/>
      <c r="AL27" s="91">
        <f t="shared" si="2"/>
        <v>48.4</v>
      </c>
      <c r="AM27" s="91">
        <f t="shared" si="13"/>
        <v>64.7</v>
      </c>
      <c r="AN27" s="91">
        <f t="shared" si="14"/>
        <v>69.2</v>
      </c>
      <c r="AO27" s="91">
        <f t="shared" si="15"/>
        <v>48.4</v>
      </c>
      <c r="AP27" s="91">
        <f t="shared" si="15"/>
        <v>64.7</v>
      </c>
      <c r="AQ27" s="91">
        <f t="shared" si="15"/>
        <v>69.2</v>
      </c>
      <c r="AR27" s="94">
        <f t="shared" si="16"/>
        <v>1</v>
      </c>
      <c r="AS27" s="94">
        <f t="shared" si="3"/>
        <v>1</v>
      </c>
      <c r="AT27" s="94">
        <f t="shared" si="4"/>
        <v>1</v>
      </c>
    </row>
    <row r="28" spans="1:48" ht="15" customHeight="1" x14ac:dyDescent="0.2">
      <c r="A28" s="292" t="s">
        <v>400</v>
      </c>
      <c r="B28" s="287"/>
      <c r="C28" s="287"/>
      <c r="D28" s="287"/>
      <c r="E28" s="287"/>
      <c r="F28" s="287"/>
      <c r="G28" s="287"/>
      <c r="H28" s="287"/>
      <c r="I28" s="287"/>
      <c r="J28" s="287"/>
      <c r="K28" s="287"/>
      <c r="L28" s="287"/>
      <c r="M28" s="287"/>
      <c r="N28" s="287"/>
      <c r="O28" s="287"/>
      <c r="P28" s="287"/>
      <c r="Q28" s="287"/>
      <c r="R28" s="287"/>
      <c r="S28" s="287"/>
      <c r="T28" s="287"/>
      <c r="U28" s="287"/>
      <c r="V28" s="287"/>
      <c r="W28" s="287"/>
      <c r="X28" s="287"/>
      <c r="Y28" s="287"/>
      <c r="Z28" s="295"/>
      <c r="AA28" s="287"/>
      <c r="AB28" s="287"/>
      <c r="AC28" s="287"/>
      <c r="AD28" s="287"/>
      <c r="AE28" s="287"/>
      <c r="AF28" s="91"/>
      <c r="AG28" s="91"/>
      <c r="AH28" s="91"/>
      <c r="AI28" s="91">
        <f t="shared" ref="AI28:AK29" si="17">K52</f>
        <v>48.9</v>
      </c>
      <c r="AJ28" s="91">
        <f t="shared" si="17"/>
        <v>51</v>
      </c>
      <c r="AK28" s="91">
        <f t="shared" si="17"/>
        <v>40</v>
      </c>
      <c r="AL28" s="91">
        <f t="shared" si="2"/>
        <v>48.9</v>
      </c>
      <c r="AM28" s="91">
        <f t="shared" si="13"/>
        <v>51</v>
      </c>
      <c r="AN28" s="91">
        <f t="shared" si="14"/>
        <v>40</v>
      </c>
      <c r="AO28" s="91">
        <f t="shared" ref="AO28:AQ29" si="18">K52</f>
        <v>48.9</v>
      </c>
      <c r="AP28" s="91">
        <f t="shared" si="18"/>
        <v>51</v>
      </c>
      <c r="AQ28" s="91">
        <f t="shared" si="18"/>
        <v>40</v>
      </c>
      <c r="AR28" s="94">
        <f t="shared" si="16"/>
        <v>1</v>
      </c>
      <c r="AS28" s="94">
        <f t="shared" si="3"/>
        <v>1</v>
      </c>
      <c r="AT28" s="94">
        <f t="shared" si="4"/>
        <v>1</v>
      </c>
    </row>
    <row r="29" spans="1:48" ht="15" customHeight="1" x14ac:dyDescent="0.2">
      <c r="A29" s="292" t="s">
        <v>401</v>
      </c>
      <c r="B29" s="287"/>
      <c r="C29" s="287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  <c r="O29" s="287"/>
      <c r="P29" s="287"/>
      <c r="Q29" s="287"/>
      <c r="R29" s="287"/>
      <c r="S29" s="287"/>
      <c r="T29" s="287"/>
      <c r="U29" s="287"/>
      <c r="V29" s="287"/>
      <c r="W29" s="287"/>
      <c r="X29" s="287"/>
      <c r="Y29" s="287"/>
      <c r="Z29" s="295"/>
      <c r="AA29" s="287"/>
      <c r="AB29" s="287"/>
      <c r="AC29" s="287"/>
      <c r="AD29" s="287"/>
      <c r="AE29" s="287"/>
      <c r="AF29" s="91"/>
      <c r="AG29" s="91"/>
      <c r="AH29" s="91"/>
      <c r="AI29" s="91">
        <f t="shared" si="17"/>
        <v>25.1</v>
      </c>
      <c r="AJ29" s="91">
        <f t="shared" si="17"/>
        <v>24.1</v>
      </c>
      <c r="AK29" s="91">
        <f t="shared" si="17"/>
        <v>26</v>
      </c>
      <c r="AL29" s="91">
        <f t="shared" si="2"/>
        <v>25.1</v>
      </c>
      <c r="AM29" s="91">
        <f t="shared" si="13"/>
        <v>24.1</v>
      </c>
      <c r="AN29" s="91">
        <f t="shared" si="14"/>
        <v>26</v>
      </c>
      <c r="AO29" s="91">
        <f t="shared" si="18"/>
        <v>25.1</v>
      </c>
      <c r="AP29" s="91">
        <f t="shared" si="18"/>
        <v>24.1</v>
      </c>
      <c r="AQ29" s="91">
        <f t="shared" si="18"/>
        <v>26</v>
      </c>
      <c r="AR29" s="94">
        <f t="shared" si="16"/>
        <v>1</v>
      </c>
      <c r="AS29" s="94">
        <f t="shared" si="3"/>
        <v>1</v>
      </c>
      <c r="AT29" s="94">
        <f t="shared" si="4"/>
        <v>1</v>
      </c>
    </row>
    <row r="30" spans="1:48" ht="15" hidden="1" customHeight="1" x14ac:dyDescent="0.2">
      <c r="A30" s="292" t="s">
        <v>402</v>
      </c>
      <c r="B30" s="287"/>
      <c r="C30" s="287"/>
      <c r="D30" s="287"/>
      <c r="E30" s="287"/>
      <c r="F30" s="287"/>
      <c r="G30" s="287"/>
      <c r="H30" s="287"/>
      <c r="I30" s="287"/>
      <c r="J30" s="287"/>
      <c r="K30" s="287"/>
      <c r="L30" s="287"/>
      <c r="M30" s="287"/>
      <c r="N30" s="287"/>
      <c r="O30" s="287"/>
      <c r="P30" s="287"/>
      <c r="Q30" s="287"/>
      <c r="R30" s="287"/>
      <c r="S30" s="287"/>
      <c r="T30" s="287"/>
      <c r="U30" s="287"/>
      <c r="V30" s="287"/>
      <c r="W30" s="287"/>
      <c r="X30" s="287"/>
      <c r="Y30" s="287"/>
      <c r="Z30" s="295"/>
      <c r="AA30" s="287"/>
      <c r="AB30" s="287"/>
      <c r="AC30" s="287"/>
      <c r="AD30" s="287"/>
      <c r="AE30" s="287"/>
      <c r="AF30" s="91"/>
      <c r="AG30" s="91"/>
      <c r="AH30" s="91"/>
      <c r="AI30" s="91"/>
      <c r="AJ30" s="91"/>
      <c r="AK30" s="91"/>
      <c r="AL30" s="91">
        <f t="shared" si="2"/>
        <v>0</v>
      </c>
      <c r="AM30" s="91">
        <f t="shared" si="13"/>
        <v>0</v>
      </c>
      <c r="AN30" s="91">
        <f t="shared" si="14"/>
        <v>0</v>
      </c>
      <c r="AO30" s="91"/>
      <c r="AP30" s="91"/>
      <c r="AQ30" s="91"/>
      <c r="AR30" s="94" t="e">
        <f t="shared" si="16"/>
        <v>#DIV/0!</v>
      </c>
      <c r="AS30" s="94" t="e">
        <f t="shared" si="3"/>
        <v>#DIV/0!</v>
      </c>
      <c r="AT30" s="94" t="e">
        <f t="shared" si="4"/>
        <v>#DIV/0!</v>
      </c>
    </row>
    <row r="31" spans="1:48" ht="15" customHeight="1" x14ac:dyDescent="0.2">
      <c r="A31" s="292" t="s">
        <v>403</v>
      </c>
      <c r="B31" s="287"/>
      <c r="C31" s="287"/>
      <c r="D31" s="287"/>
      <c r="E31" s="287"/>
      <c r="F31" s="287"/>
      <c r="G31" s="287"/>
      <c r="H31" s="287"/>
      <c r="I31" s="287"/>
      <c r="J31" s="287"/>
      <c r="K31" s="287"/>
      <c r="L31" s="287"/>
      <c r="M31" s="287"/>
      <c r="N31" s="287"/>
      <c r="O31" s="287"/>
      <c r="P31" s="287"/>
      <c r="Q31" s="287"/>
      <c r="R31" s="287"/>
      <c r="S31" s="287"/>
      <c r="T31" s="287"/>
      <c r="U31" s="287"/>
      <c r="V31" s="287"/>
      <c r="W31" s="287"/>
      <c r="X31" s="287"/>
      <c r="Y31" s="287"/>
      <c r="Z31" s="295"/>
      <c r="AA31" s="287"/>
      <c r="AB31" s="287"/>
      <c r="AC31" s="287"/>
      <c r="AD31" s="287"/>
      <c r="AE31" s="287"/>
      <c r="AF31" s="91"/>
      <c r="AG31" s="91"/>
      <c r="AH31" s="91"/>
      <c r="AI31" s="91">
        <f>K54</f>
        <v>49.4</v>
      </c>
      <c r="AJ31" s="91">
        <f>L54</f>
        <v>51.9</v>
      </c>
      <c r="AK31" s="91">
        <f>M54</f>
        <v>52.8</v>
      </c>
      <c r="AL31" s="91">
        <f t="shared" si="2"/>
        <v>49.4</v>
      </c>
      <c r="AM31" s="91">
        <f t="shared" si="13"/>
        <v>51.9</v>
      </c>
      <c r="AN31" s="91">
        <f t="shared" si="14"/>
        <v>52.8</v>
      </c>
      <c r="AO31" s="91">
        <f>K54</f>
        <v>49.4</v>
      </c>
      <c r="AP31" s="91">
        <f>L54</f>
        <v>51.9</v>
      </c>
      <c r="AQ31" s="91">
        <f>M54</f>
        <v>52.8</v>
      </c>
      <c r="AR31" s="94">
        <f t="shared" si="16"/>
        <v>1</v>
      </c>
      <c r="AS31" s="94">
        <f t="shared" si="3"/>
        <v>1</v>
      </c>
      <c r="AT31" s="94">
        <f t="shared" si="4"/>
        <v>1</v>
      </c>
    </row>
    <row r="32" spans="1:48" ht="39" customHeight="1" x14ac:dyDescent="0.2">
      <c r="A32" s="294" t="s">
        <v>163</v>
      </c>
      <c r="B32" s="91">
        <f t="shared" ref="B32:T32" si="19">SUM(B10:B31)</f>
        <v>80.7</v>
      </c>
      <c r="C32" s="91">
        <f t="shared" si="19"/>
        <v>82.4</v>
      </c>
      <c r="D32" s="91">
        <f t="shared" si="19"/>
        <v>80</v>
      </c>
      <c r="E32" s="91">
        <f t="shared" si="19"/>
        <v>0</v>
      </c>
      <c r="F32" s="91">
        <f t="shared" si="19"/>
        <v>0</v>
      </c>
      <c r="G32" s="91">
        <f t="shared" si="19"/>
        <v>0</v>
      </c>
      <c r="H32" s="91">
        <f t="shared" si="19"/>
        <v>0</v>
      </c>
      <c r="I32" s="91">
        <f t="shared" si="19"/>
        <v>0</v>
      </c>
      <c r="J32" s="91">
        <f t="shared" si="19"/>
        <v>0</v>
      </c>
      <c r="K32" s="91">
        <f t="shared" si="19"/>
        <v>181.6</v>
      </c>
      <c r="L32" s="91">
        <f t="shared" si="19"/>
        <v>192.9</v>
      </c>
      <c r="M32" s="91">
        <f t="shared" si="19"/>
        <v>191.2</v>
      </c>
      <c r="N32" s="91">
        <f t="shared" si="19"/>
        <v>75.8</v>
      </c>
      <c r="O32" s="91">
        <f t="shared" si="19"/>
        <v>85.5</v>
      </c>
      <c r="P32" s="91">
        <f t="shared" si="19"/>
        <v>89.8</v>
      </c>
      <c r="Q32" s="91">
        <f t="shared" si="19"/>
        <v>0</v>
      </c>
      <c r="R32" s="91">
        <f t="shared" si="19"/>
        <v>0</v>
      </c>
      <c r="S32" s="91">
        <f t="shared" si="19"/>
        <v>0</v>
      </c>
      <c r="T32" s="91">
        <f t="shared" si="19"/>
        <v>78.2</v>
      </c>
      <c r="U32" s="91">
        <f t="shared" ref="U32:AB32" si="20">SUM(U10:U31)</f>
        <v>82.3</v>
      </c>
      <c r="V32" s="91">
        <f t="shared" si="20"/>
        <v>90.8</v>
      </c>
      <c r="W32" s="91">
        <f t="shared" si="20"/>
        <v>144.80000000000001</v>
      </c>
      <c r="X32" s="91">
        <f t="shared" si="20"/>
        <v>157.80000000000001</v>
      </c>
      <c r="Y32" s="91">
        <f t="shared" si="20"/>
        <v>161.1</v>
      </c>
      <c r="Z32" s="91">
        <f t="shared" si="20"/>
        <v>0</v>
      </c>
      <c r="AA32" s="91">
        <f t="shared" si="20"/>
        <v>0</v>
      </c>
      <c r="AB32" s="91">
        <f t="shared" si="20"/>
        <v>0</v>
      </c>
      <c r="AC32" s="91">
        <f>SUM(AC10:AC31)</f>
        <v>0</v>
      </c>
      <c r="AD32" s="91">
        <f>SUM(AD10:AD31)</f>
        <v>0</v>
      </c>
      <c r="AE32" s="91">
        <f>SUM(AE10:AE31)</f>
        <v>0</v>
      </c>
      <c r="AF32" s="91">
        <f t="shared" ref="AF32:AK32" si="21">SUM(AF10:AF31)</f>
        <v>125.8</v>
      </c>
      <c r="AG32" s="91">
        <f t="shared" si="21"/>
        <v>143.69999999999999</v>
      </c>
      <c r="AH32" s="91">
        <f t="shared" si="21"/>
        <v>155.5</v>
      </c>
      <c r="AI32" s="91">
        <f t="shared" si="21"/>
        <v>123.4</v>
      </c>
      <c r="AJ32" s="91">
        <f t="shared" si="21"/>
        <v>127</v>
      </c>
      <c r="AK32" s="91">
        <f t="shared" si="21"/>
        <v>118.8</v>
      </c>
      <c r="AL32" s="108">
        <f t="shared" ref="AL32:AQ32" si="22">SUM(AL10:AL31)</f>
        <v>810.3</v>
      </c>
      <c r="AM32" s="108">
        <f t="shared" si="22"/>
        <v>871.6</v>
      </c>
      <c r="AN32" s="108">
        <f t="shared" si="22"/>
        <v>887.2</v>
      </c>
      <c r="AO32" s="108">
        <f t="shared" si="22"/>
        <v>810.3</v>
      </c>
      <c r="AP32" s="108">
        <f t="shared" si="22"/>
        <v>871.6</v>
      </c>
      <c r="AQ32" s="108">
        <f t="shared" si="22"/>
        <v>887.2</v>
      </c>
      <c r="AR32" s="127">
        <f t="shared" si="16"/>
        <v>1</v>
      </c>
      <c r="AS32" s="127">
        <f>AM32/AP32</f>
        <v>1</v>
      </c>
      <c r="AT32" s="127">
        <f>AN32/AQ32</f>
        <v>1</v>
      </c>
    </row>
    <row r="33" spans="1:50" ht="39" customHeight="1" x14ac:dyDescent="0.2">
      <c r="A33" s="294" t="s">
        <v>163</v>
      </c>
      <c r="B33" s="287"/>
      <c r="C33" s="287"/>
      <c r="D33" s="287"/>
      <c r="E33" s="108">
        <f>B32</f>
        <v>80.7</v>
      </c>
      <c r="F33" s="108">
        <f>C32+F32</f>
        <v>82.4</v>
      </c>
      <c r="G33" s="108">
        <f>D32+G32</f>
        <v>80</v>
      </c>
      <c r="H33" s="292"/>
      <c r="I33" s="292"/>
      <c r="J33" s="292"/>
      <c r="K33" s="292"/>
      <c r="L33" s="292"/>
      <c r="M33" s="108"/>
      <c r="N33" s="108">
        <f>H32+K32+N32</f>
        <v>257.39999999999998</v>
      </c>
      <c r="O33" s="108">
        <f>I32+L32+O32</f>
        <v>278.39999999999998</v>
      </c>
      <c r="P33" s="108">
        <f>J32+M32+P32</f>
        <v>281</v>
      </c>
      <c r="Q33" s="292"/>
      <c r="R33" s="292"/>
      <c r="S33" s="292"/>
      <c r="T33" s="292"/>
      <c r="U33" s="292"/>
      <c r="V33" s="292"/>
      <c r="W33" s="117"/>
      <c r="X33" s="108"/>
      <c r="Y33" s="108"/>
      <c r="Z33" s="108">
        <f>Q32+T32+W32</f>
        <v>223</v>
      </c>
      <c r="AA33" s="108">
        <f>R32+U32+X32</f>
        <v>240.1</v>
      </c>
      <c r="AB33" s="108">
        <f>S32+V32+Y32</f>
        <v>251.9</v>
      </c>
      <c r="AC33" s="292"/>
      <c r="AD33" s="292"/>
      <c r="AE33" s="292"/>
      <c r="AF33" s="292"/>
      <c r="AG33" s="292"/>
      <c r="AH33" s="292"/>
      <c r="AI33" s="108">
        <f>AC32+AF32+AI32</f>
        <v>249.2</v>
      </c>
      <c r="AJ33" s="108">
        <f>AD32+AG32+AJ32</f>
        <v>270.7</v>
      </c>
      <c r="AK33" s="108">
        <f>AE32+AH32+AK32</f>
        <v>274.3</v>
      </c>
      <c r="AL33" s="287"/>
      <c r="AM33" s="287"/>
      <c r="AN33" s="287"/>
      <c r="AO33" s="91"/>
      <c r="AP33" s="50"/>
      <c r="AQ33" s="50"/>
      <c r="AR33" s="50"/>
      <c r="AS33" s="50"/>
      <c r="AT33" s="50"/>
    </row>
    <row r="34" spans="1:50" ht="44.25" customHeight="1" x14ac:dyDescent="0.2">
      <c r="A34" s="294" t="s">
        <v>164</v>
      </c>
      <c r="B34" s="49"/>
      <c r="C34" s="49"/>
      <c r="D34" s="49"/>
      <c r="E34" s="94">
        <f>E33/AL32</f>
        <v>0.1</v>
      </c>
      <c r="F34" s="94">
        <f>F33/AM32</f>
        <v>9.5000000000000001E-2</v>
      </c>
      <c r="G34" s="94">
        <f>G33/AN32</f>
        <v>0.09</v>
      </c>
      <c r="H34" s="49"/>
      <c r="I34" s="49"/>
      <c r="J34" s="49"/>
      <c r="K34" s="49"/>
      <c r="L34" s="49"/>
      <c r="M34" s="49"/>
      <c r="N34" s="94">
        <f>N33/AL32</f>
        <v>0.318</v>
      </c>
      <c r="O34" s="94">
        <f>O33/AM32</f>
        <v>0.31900000000000001</v>
      </c>
      <c r="P34" s="94">
        <f>P33/AN32</f>
        <v>0.317</v>
      </c>
      <c r="Q34" s="49"/>
      <c r="R34" s="49"/>
      <c r="S34" s="49"/>
      <c r="T34" s="49"/>
      <c r="U34" s="49"/>
      <c r="V34" s="49"/>
      <c r="W34" s="51"/>
      <c r="X34" s="94"/>
      <c r="Y34" s="94"/>
      <c r="Z34" s="94">
        <f>Z33/AL32</f>
        <v>0.27500000000000002</v>
      </c>
      <c r="AA34" s="94">
        <f>AA33/AM32</f>
        <v>0.27500000000000002</v>
      </c>
      <c r="AB34" s="94">
        <f>AB33/AN32</f>
        <v>0.28399999999999997</v>
      </c>
      <c r="AC34" s="49"/>
      <c r="AD34" s="49"/>
      <c r="AE34" s="49"/>
      <c r="AF34" s="49"/>
      <c r="AG34" s="49"/>
      <c r="AH34" s="49"/>
      <c r="AI34" s="94">
        <f>AI33/AL32</f>
        <v>0.308</v>
      </c>
      <c r="AJ34" s="94">
        <f>AJ33/AM32</f>
        <v>0.311</v>
      </c>
      <c r="AK34" s="94">
        <f>AK33/AN32</f>
        <v>0.309</v>
      </c>
      <c r="AL34" s="49"/>
      <c r="AM34" s="49"/>
      <c r="AN34" s="49"/>
      <c r="AO34" s="52"/>
      <c r="AR34" s="45"/>
    </row>
    <row r="35" spans="1:50" hidden="1" x14ac:dyDescent="0.2">
      <c r="Z35" s="16"/>
      <c r="AK35" s="277" t="s">
        <v>250</v>
      </c>
      <c r="AL35" s="70">
        <f>Свод!E11</f>
        <v>810.3</v>
      </c>
      <c r="AM35" s="73">
        <f>Свод!F11</f>
        <v>871.6</v>
      </c>
      <c r="AN35" s="70">
        <f>Свод!G11</f>
        <v>887.2</v>
      </c>
      <c r="AO35" s="73"/>
      <c r="AP35" s="73"/>
      <c r="AQ35" s="73"/>
      <c r="AR35" s="70"/>
      <c r="AS35" s="70"/>
      <c r="AT35" s="70"/>
    </row>
    <row r="36" spans="1:50" s="66" customFormat="1" hidden="1" x14ac:dyDescent="0.2">
      <c r="A36" s="147" t="s">
        <v>165</v>
      </c>
      <c r="B36" s="257" t="s">
        <v>184</v>
      </c>
      <c r="D36" s="147"/>
      <c r="E36" s="252"/>
      <c r="F36" s="252"/>
      <c r="G36" s="252"/>
      <c r="H36" s="147" t="s">
        <v>166</v>
      </c>
      <c r="I36" s="252" t="str">
        <f>B36</f>
        <v>АЧР-2</v>
      </c>
      <c r="K36" s="252"/>
      <c r="N36" s="147"/>
      <c r="O36" s="147" t="s">
        <v>167</v>
      </c>
      <c r="P36" s="256" t="str">
        <f>I36</f>
        <v>АЧР-2</v>
      </c>
      <c r="Q36" s="252"/>
      <c r="R36" s="252"/>
      <c r="U36" s="252"/>
      <c r="V36" s="66" t="s">
        <v>128</v>
      </c>
      <c r="W36" s="256" t="str">
        <f>P36</f>
        <v>АЧР-2</v>
      </c>
      <c r="X36" s="147"/>
      <c r="AC36" s="147" t="s">
        <v>129</v>
      </c>
      <c r="AD36" s="252" t="str">
        <f>W36</f>
        <v>АЧР-2</v>
      </c>
      <c r="AE36" s="252"/>
      <c r="AF36" s="252"/>
      <c r="AG36" s="252"/>
      <c r="AH36" s="252"/>
      <c r="AJ36" s="45"/>
      <c r="AK36" s="45"/>
      <c r="AL36" s="72">
        <f>AL32-AL35</f>
        <v>0</v>
      </c>
      <c r="AM36" s="72">
        <f>AM32-AM35</f>
        <v>0</v>
      </c>
      <c r="AN36" s="72">
        <f>AN32-AN35</f>
        <v>0</v>
      </c>
      <c r="AO36" s="72"/>
      <c r="AP36" s="72"/>
      <c r="AQ36" s="72"/>
      <c r="AR36" s="75"/>
      <c r="AS36" s="75"/>
      <c r="AT36" s="75"/>
    </row>
    <row r="37" spans="1:50" hidden="1" x14ac:dyDescent="0.2">
      <c r="A37" s="125">
        <f>'ВЭС, ВПМЭС'!C82</f>
        <v>48.8</v>
      </c>
      <c r="B37" s="247">
        <f>'ВЭС, ВПМЭС'!J82</f>
        <v>49</v>
      </c>
      <c r="C37" s="246">
        <f>'ВЭС, ВПМЭС'!K82</f>
        <v>5</v>
      </c>
      <c r="D37" s="125">
        <f>'ВЭС, ВПМЭС'!L82</f>
        <v>10</v>
      </c>
      <c r="E37" s="125">
        <f>'ВЭС, ВПМЭС'!M82</f>
        <v>8.8000000000000007</v>
      </c>
      <c r="F37" s="125">
        <f>'ВЭС, ВПМЭС'!N82</f>
        <v>8.4</v>
      </c>
      <c r="G37" s="125"/>
      <c r="H37" s="125">
        <f>'ЧЭС, ВПМЭС'!C72</f>
        <v>48.6</v>
      </c>
      <c r="I37" s="248">
        <f>'ЧЭС, ВПМЭС'!J72</f>
        <v>48.9</v>
      </c>
      <c r="J37" s="246">
        <f>'ЧЭС, ВПМЭС'!K72</f>
        <v>20</v>
      </c>
      <c r="K37" s="293">
        <f>'ЧЭС, ВПМЭС'!L72</f>
        <v>29.3</v>
      </c>
      <c r="L37" s="293">
        <f>'ЧЭС, ВПМЭС'!M72</f>
        <v>28.9</v>
      </c>
      <c r="M37" s="293">
        <f>'ЧЭС, ВПМЭС'!N72</f>
        <v>28.1</v>
      </c>
      <c r="O37" s="293">
        <f>ВУЭС!C23</f>
        <v>48.8</v>
      </c>
      <c r="P37" s="248">
        <f>ВУЭС!J23</f>
        <v>49</v>
      </c>
      <c r="Q37" s="246">
        <f>ВУЭС!K23</f>
        <v>10</v>
      </c>
      <c r="R37" s="293">
        <f>ВУЭС!L23</f>
        <v>5.9</v>
      </c>
      <c r="S37" s="293">
        <f>ВУЭС!M23</f>
        <v>8</v>
      </c>
      <c r="T37" s="293">
        <f>ВУЭС!N23</f>
        <v>8.3000000000000007</v>
      </c>
      <c r="U37" s="125"/>
      <c r="V37" s="290">
        <f>ТЭС!C29</f>
        <v>48.8</v>
      </c>
      <c r="W37" s="255">
        <f>ТЭС!J29</f>
        <v>49</v>
      </c>
      <c r="X37" s="258">
        <f>ТЭС!K29</f>
        <v>5</v>
      </c>
      <c r="Y37" s="71">
        <f>ТЭС!L29</f>
        <v>7.8</v>
      </c>
      <c r="Z37" s="71">
        <f>ТЭС!M29</f>
        <v>7.5</v>
      </c>
      <c r="AA37" s="71">
        <f>ТЭС!N29</f>
        <v>7</v>
      </c>
      <c r="AC37" s="71">
        <f>КЭС!C37</f>
        <v>48.8</v>
      </c>
      <c r="AD37" s="255">
        <f>КЭС!J37</f>
        <v>49</v>
      </c>
      <c r="AE37" s="258">
        <f>КЭС!K37</f>
        <v>10</v>
      </c>
      <c r="AF37" s="71">
        <f>КЭС!L37</f>
        <v>5.4</v>
      </c>
      <c r="AG37" s="71">
        <f>КЭС!M37</f>
        <v>5.5</v>
      </c>
      <c r="AH37" s="71">
        <f>КЭС!N37</f>
        <v>5.4</v>
      </c>
      <c r="AI37" s="293"/>
      <c r="AJ37" s="289"/>
      <c r="AK37" s="289"/>
      <c r="AL37" s="293"/>
      <c r="AM37" s="293"/>
      <c r="AN37" s="293"/>
      <c r="AO37" s="73"/>
      <c r="AP37" s="73"/>
      <c r="AQ37" s="73"/>
      <c r="AR37" s="289"/>
      <c r="AS37" s="289"/>
      <c r="AT37" s="289"/>
      <c r="AU37" s="289"/>
    </row>
    <row r="38" spans="1:50" hidden="1" x14ac:dyDescent="0.2">
      <c r="A38" s="125">
        <f>'ВЭС, ВПМЭС'!C83</f>
        <v>48.8</v>
      </c>
      <c r="B38" s="247">
        <f>'ВЭС, ВПМЭС'!J83</f>
        <v>49</v>
      </c>
      <c r="C38" s="246">
        <f>'ВЭС, ВПМЭС'!K83</f>
        <v>10</v>
      </c>
      <c r="D38" s="125">
        <f>'ВЭС, ВПМЭС'!L83</f>
        <v>6.7</v>
      </c>
      <c r="E38" s="125">
        <f>'ВЭС, ВПМЭС'!M83</f>
        <v>7.4</v>
      </c>
      <c r="F38" s="125">
        <f>'ВЭС, ВПМЭС'!N83</f>
        <v>6.8</v>
      </c>
      <c r="G38" s="201"/>
      <c r="H38" s="125">
        <f>'ЧЭС, ВПМЭС'!C73</f>
        <v>48.5</v>
      </c>
      <c r="I38" s="248">
        <f>'ЧЭС, ВПМЭС'!J73</f>
        <v>48.9</v>
      </c>
      <c r="J38" s="246">
        <f>'ЧЭС, ВПМЭС'!K73</f>
        <v>25</v>
      </c>
      <c r="K38" s="293">
        <f>'ЧЭС, ВПМЭС'!L73</f>
        <v>13.1</v>
      </c>
      <c r="L38" s="293">
        <f>'ЧЭС, ВПМЭС'!M73</f>
        <v>16.5</v>
      </c>
      <c r="M38" s="293">
        <f>'ЧЭС, ВПМЭС'!N73</f>
        <v>17.5</v>
      </c>
      <c r="O38" s="293">
        <f>ВУЭС!C24</f>
        <v>48.7</v>
      </c>
      <c r="P38" s="248">
        <f>ВУЭС!J24</f>
        <v>49</v>
      </c>
      <c r="Q38" s="246">
        <f>ВУЭС!K24</f>
        <v>15</v>
      </c>
      <c r="R38" s="293">
        <f>ВУЭС!L24</f>
        <v>1.2</v>
      </c>
      <c r="S38" s="293">
        <f>ВУЭС!M24</f>
        <v>1.9</v>
      </c>
      <c r="T38" s="293">
        <f>ВУЭС!N24</f>
        <v>1.7</v>
      </c>
      <c r="U38" s="125"/>
      <c r="V38" s="290">
        <f>ТЭС!C30</f>
        <v>48.8</v>
      </c>
      <c r="W38" s="255">
        <f>ТЭС!J30</f>
        <v>49</v>
      </c>
      <c r="X38" s="258">
        <f>ТЭС!K30</f>
        <v>10</v>
      </c>
      <c r="Y38" s="71">
        <f>ТЭС!L30</f>
        <v>3.4</v>
      </c>
      <c r="Z38" s="71">
        <f>ТЭС!M30</f>
        <v>3.4</v>
      </c>
      <c r="AA38" s="71">
        <f>ТЭС!N30</f>
        <v>3.3</v>
      </c>
      <c r="AC38" s="71">
        <f>КЭС!C38</f>
        <v>48.6</v>
      </c>
      <c r="AD38" s="255">
        <f>КЭС!J38</f>
        <v>48.9</v>
      </c>
      <c r="AE38" s="258">
        <f>КЭС!K38</f>
        <v>20</v>
      </c>
      <c r="AF38" s="71">
        <f>КЭС!L38</f>
        <v>6.5</v>
      </c>
      <c r="AG38" s="71">
        <f>КЭС!M38</f>
        <v>6.1</v>
      </c>
      <c r="AH38" s="71">
        <f>КЭС!N38</f>
        <v>6</v>
      </c>
      <c r="AI38" s="293"/>
      <c r="AJ38" s="289"/>
      <c r="AK38" s="289"/>
      <c r="AL38" s="289"/>
      <c r="AM38" s="289"/>
      <c r="AN38" s="289"/>
      <c r="AO38" s="73"/>
      <c r="AP38" s="73"/>
      <c r="AQ38" s="73"/>
      <c r="AR38" s="289"/>
      <c r="AS38" s="289"/>
      <c r="AT38" s="289"/>
      <c r="AU38" s="289"/>
    </row>
    <row r="39" spans="1:50" hidden="1" x14ac:dyDescent="0.2">
      <c r="A39" s="125">
        <f>'ВЭС, ВПМЭС'!C84</f>
        <v>48.7</v>
      </c>
      <c r="B39" s="247">
        <f>'ВЭС, ВПМЭС'!J84</f>
        <v>49</v>
      </c>
      <c r="C39" s="246">
        <f>'ВЭС, ВПМЭС'!K84</f>
        <v>15</v>
      </c>
      <c r="D39" s="125">
        <f>'ВЭС, ВПМЭС'!L84</f>
        <v>18.600000000000001</v>
      </c>
      <c r="E39" s="125">
        <f>'ВЭС, ВПМЭС'!M84</f>
        <v>15.7</v>
      </c>
      <c r="F39" s="125">
        <f>'ВЭС, ВПМЭС'!N84</f>
        <v>15.2</v>
      </c>
      <c r="G39" s="201"/>
      <c r="H39" s="125">
        <f>'ЧЭС, ВПМЭС'!C74</f>
        <v>48.4</v>
      </c>
      <c r="I39" s="248">
        <f>'ЧЭС, ВПМЭС'!J74</f>
        <v>48.9</v>
      </c>
      <c r="J39" s="246">
        <f>'ЧЭС, ВПМЭС'!K74</f>
        <v>28</v>
      </c>
      <c r="K39" s="293">
        <f>'ЧЭС, ВПМЭС'!L74</f>
        <v>22.3</v>
      </c>
      <c r="L39" s="293">
        <f>'ЧЭС, ВПМЭС'!M74</f>
        <v>27</v>
      </c>
      <c r="M39" s="293">
        <f>'ЧЭС, ВПМЭС'!N74</f>
        <v>27.8</v>
      </c>
      <c r="O39" s="293">
        <f>ВУЭС!C25</f>
        <v>48.7</v>
      </c>
      <c r="P39" s="248">
        <f>ВУЭС!J25</f>
        <v>49</v>
      </c>
      <c r="Q39" s="246">
        <f>ВУЭС!K25</f>
        <v>20</v>
      </c>
      <c r="R39" s="293">
        <f>ВУЭС!L25</f>
        <v>6.3</v>
      </c>
      <c r="S39" s="293">
        <f>ВУЭС!M25</f>
        <v>9.8000000000000007</v>
      </c>
      <c r="T39" s="293">
        <f>ВУЭС!N25</f>
        <v>10.1</v>
      </c>
      <c r="U39" s="125"/>
      <c r="V39" s="290">
        <f>ТЭС!C31</f>
        <v>48.7</v>
      </c>
      <c r="W39" s="255">
        <f>ТЭС!J31</f>
        <v>49</v>
      </c>
      <c r="X39" s="258">
        <f>ТЭС!K31</f>
        <v>20</v>
      </c>
      <c r="Y39" s="71">
        <f>ТЭС!L31</f>
        <v>8.3000000000000007</v>
      </c>
      <c r="Z39" s="71">
        <f>ТЭС!M31</f>
        <v>8</v>
      </c>
      <c r="AA39" s="71">
        <f>ТЭС!N31</f>
        <v>7.6</v>
      </c>
      <c r="AC39" s="71" t="str">
        <f>КЭС!C39</f>
        <v>АЧР-1</v>
      </c>
      <c r="AD39" s="44"/>
      <c r="AE39" s="254"/>
      <c r="AF39" s="125">
        <f>SUM(AF37:AF38)</f>
        <v>11.9</v>
      </c>
      <c r="AG39" s="125">
        <f>SUM(AG37:AG38)</f>
        <v>11.6</v>
      </c>
      <c r="AH39" s="125">
        <f>SUM(AH37:AH38)</f>
        <v>11.4</v>
      </c>
      <c r="AI39" s="293"/>
      <c r="AJ39" s="289"/>
      <c r="AK39" s="289"/>
      <c r="AL39" s="289"/>
      <c r="AM39" s="289"/>
      <c r="AN39" s="289"/>
      <c r="AO39" s="73"/>
      <c r="AP39" s="73"/>
      <c r="AQ39" s="73"/>
      <c r="AR39" s="289"/>
      <c r="AS39" s="289"/>
      <c r="AT39" s="289"/>
      <c r="AU39" s="289"/>
    </row>
    <row r="40" spans="1:50" hidden="1" x14ac:dyDescent="0.2">
      <c r="A40" s="125">
        <f>'ВЭС, ВПМЭС'!C85</f>
        <v>48.7</v>
      </c>
      <c r="B40" s="247">
        <f>'ВЭС, ВПМЭС'!J85</f>
        <v>49</v>
      </c>
      <c r="C40" s="246">
        <f>'ВЭС, ВПМЭС'!K85</f>
        <v>20</v>
      </c>
      <c r="D40" s="125">
        <f>'ВЭС, ВПМЭС'!L85</f>
        <v>7.1</v>
      </c>
      <c r="E40" s="125">
        <f>'ВЭС, ВПМЭС'!M85</f>
        <v>6.4</v>
      </c>
      <c r="F40" s="125">
        <f>'ВЭС, ВПМЭС'!N85</f>
        <v>6.2</v>
      </c>
      <c r="G40" s="201"/>
      <c r="H40" s="125">
        <f>'ЧЭС, ВПМЭС'!C75</f>
        <v>48.3</v>
      </c>
      <c r="I40" s="248">
        <f>'ЧЭС, ВПМЭС'!J75</f>
        <v>48.9</v>
      </c>
      <c r="J40" s="246">
        <f>'ЧЭС, ВПМЭС'!K75</f>
        <v>30</v>
      </c>
      <c r="K40" s="293">
        <f>'ЧЭС, ВПМЭС'!L75</f>
        <v>21.9</v>
      </c>
      <c r="L40" s="293">
        <f>'ЧЭС, ВПМЭС'!M75</f>
        <v>16.5</v>
      </c>
      <c r="M40" s="293">
        <f>'ЧЭС, ВПМЭС'!N75</f>
        <v>15.7</v>
      </c>
      <c r="O40" s="293">
        <f>ВУЭС!C26</f>
        <v>48.1</v>
      </c>
      <c r="P40" s="248">
        <f>ВУЭС!J26</f>
        <v>48.9</v>
      </c>
      <c r="Q40" s="246">
        <f>ВУЭС!K26</f>
        <v>35</v>
      </c>
      <c r="R40" s="293">
        <f>ВУЭС!L26</f>
        <v>14.6</v>
      </c>
      <c r="S40" s="293">
        <f>ВУЭС!M26</f>
        <v>15.6</v>
      </c>
      <c r="T40" s="293">
        <f>ВУЭС!N26</f>
        <v>15.9</v>
      </c>
      <c r="U40" s="125"/>
      <c r="V40" s="290">
        <f>ТЭС!C32</f>
        <v>48.3</v>
      </c>
      <c r="W40" s="255">
        <f>ТЭС!J32</f>
        <v>48.9</v>
      </c>
      <c r="X40" s="258">
        <f>ТЭС!K32</f>
        <v>30</v>
      </c>
      <c r="Y40" s="71">
        <f>ТЭС!L32</f>
        <v>0.5</v>
      </c>
      <c r="Z40" s="71">
        <f>ТЭС!M32</f>
        <v>0.5</v>
      </c>
      <c r="AA40" s="71">
        <f>ТЭС!N32</f>
        <v>0.4</v>
      </c>
      <c r="AC40" s="253"/>
      <c r="AD40" s="44"/>
      <c r="AE40" s="254"/>
      <c r="AF40" s="71">
        <f>КЭС!L39</f>
        <v>11.9</v>
      </c>
      <c r="AG40" s="71">
        <f>КЭС!M39</f>
        <v>11.6</v>
      </c>
      <c r="AH40" s="71">
        <f>КЭС!N39</f>
        <v>11.4</v>
      </c>
      <c r="AI40" s="289"/>
      <c r="AJ40" s="289"/>
      <c r="AK40" s="289"/>
      <c r="AL40" s="289"/>
      <c r="AM40" s="289"/>
      <c r="AN40" s="289"/>
      <c r="AO40" s="125"/>
      <c r="AP40" s="125"/>
      <c r="AQ40" s="125"/>
      <c r="AR40" s="289"/>
      <c r="AS40" s="289"/>
      <c r="AT40" s="289"/>
      <c r="AU40" s="293"/>
      <c r="AV40" s="16"/>
      <c r="AW40" s="42"/>
      <c r="AX40" s="90"/>
    </row>
    <row r="41" spans="1:50" hidden="1" x14ac:dyDescent="0.2">
      <c r="A41" s="125">
        <f>'ВЭС, ВПМЭС'!C86</f>
        <v>48.6</v>
      </c>
      <c r="B41" s="247">
        <f>'ВЭС, ВПМЭС'!J86</f>
        <v>48.9</v>
      </c>
      <c r="C41" s="246">
        <f>'ВЭС, ВПМЭС'!K86</f>
        <v>20</v>
      </c>
      <c r="D41" s="125">
        <f>'ВЭС, ВПМЭС'!L86</f>
        <v>10.8</v>
      </c>
      <c r="E41" s="125">
        <f>'ВЭС, ВПМЭС'!M86</f>
        <v>15.7</v>
      </c>
      <c r="F41" s="125">
        <f>'ВЭС, ВПМЭС'!N86</f>
        <v>15.8</v>
      </c>
      <c r="G41" s="201"/>
      <c r="H41" s="125">
        <f>'ЧЭС, ВПМЭС'!C76</f>
        <v>48.2</v>
      </c>
      <c r="I41" s="248">
        <f>'ЧЭС, ВПМЭС'!J76</f>
        <v>48.9</v>
      </c>
      <c r="J41" s="246">
        <f>'ЧЭС, ВПМЭС'!K76</f>
        <v>32</v>
      </c>
      <c r="K41" s="293">
        <f>'ЧЭС, ВПМЭС'!L76</f>
        <v>29.1</v>
      </c>
      <c r="L41" s="293">
        <f>'ЧЭС, ВПМЭС'!M76</f>
        <v>37.1</v>
      </c>
      <c r="M41" s="293">
        <f>'ЧЭС, ВПМЭС'!N76</f>
        <v>40.799999999999997</v>
      </c>
      <c r="O41" s="293"/>
      <c r="P41" s="289"/>
      <c r="Q41" s="249"/>
      <c r="R41" s="125">
        <f>SUM(R37:R40)</f>
        <v>28</v>
      </c>
      <c r="S41" s="125">
        <f>SUM(S37:S40)</f>
        <v>35.299999999999997</v>
      </c>
      <c r="T41" s="125">
        <f>SUM(T37:T40)</f>
        <v>36</v>
      </c>
      <c r="U41" s="125"/>
      <c r="V41" s="290">
        <f>ТЭС!C33</f>
        <v>48.2</v>
      </c>
      <c r="W41" s="255">
        <f>ТЭС!J33</f>
        <v>48.9</v>
      </c>
      <c r="X41" s="258">
        <f>ТЭС!K33</f>
        <v>32</v>
      </c>
      <c r="Y41" s="71">
        <f>ТЭС!L33</f>
        <v>6.8</v>
      </c>
      <c r="Z41" s="71">
        <f>ТЭС!M33</f>
        <v>6</v>
      </c>
      <c r="AA41" s="71">
        <f>ТЭС!N33</f>
        <v>6.1</v>
      </c>
      <c r="AB41" s="253"/>
      <c r="AC41" s="44"/>
      <c r="AD41" s="254"/>
      <c r="AE41" s="291"/>
      <c r="AF41" s="71"/>
      <c r="AG41" s="71"/>
      <c r="AH41" s="71"/>
      <c r="AI41" s="289"/>
      <c r="AJ41" s="289"/>
      <c r="AK41" s="289"/>
      <c r="AL41" s="289"/>
      <c r="AM41" s="289"/>
      <c r="AN41" s="289"/>
      <c r="AO41" s="289"/>
      <c r="AP41" s="289"/>
      <c r="AQ41" s="289"/>
      <c r="AR41" s="289"/>
      <c r="AS41" s="289"/>
      <c r="AT41" s="289"/>
      <c r="AU41" s="293"/>
      <c r="AV41" s="16"/>
      <c r="AW41" s="16"/>
      <c r="AX41" s="90"/>
    </row>
    <row r="42" spans="1:50" hidden="1" x14ac:dyDescent="0.2">
      <c r="A42" s="125">
        <f>'ВЭС, ВПМЭС'!C87</f>
        <v>48.5</v>
      </c>
      <c r="B42" s="247">
        <f>'ВЭС, ВПМЭС'!J87</f>
        <v>48.9</v>
      </c>
      <c r="C42" s="246">
        <f>'ВЭС, ВПМЭС'!K87</f>
        <v>25</v>
      </c>
      <c r="D42" s="125">
        <f>'ВЭС, ВПМЭС'!L87</f>
        <v>28.2</v>
      </c>
      <c r="E42" s="125">
        <f>'ВЭС, ВПМЭС'!M87</f>
        <v>28.8</v>
      </c>
      <c r="F42" s="125">
        <f>'ВЭС, ВПМЭС'!N87</f>
        <v>27.7</v>
      </c>
      <c r="G42" s="201"/>
      <c r="H42" s="125">
        <f>'ЧЭС, ВПМЭС'!C77</f>
        <v>48.1</v>
      </c>
      <c r="I42" s="248">
        <f>'ЧЭС, ВПМЭС'!J77</f>
        <v>48.9</v>
      </c>
      <c r="J42" s="246">
        <f>'ЧЭС, ВПМЭС'!K77</f>
        <v>35</v>
      </c>
      <c r="K42" s="125">
        <f>'ЧЭС, ВПМЭС'!L77</f>
        <v>25.3</v>
      </c>
      <c r="L42" s="125">
        <f>'ЧЭС, ВПМЭС'!M77</f>
        <v>26.8</v>
      </c>
      <c r="M42" s="125">
        <f>'ЧЭС, ВПМЭС'!N77</f>
        <v>27</v>
      </c>
      <c r="O42" s="293"/>
      <c r="P42" s="289"/>
      <c r="Q42" s="249"/>
      <c r="R42" s="125">
        <f>ВУЭС!L27</f>
        <v>28</v>
      </c>
      <c r="S42" s="125">
        <f>ВУЭС!M27</f>
        <v>35.299999999999997</v>
      </c>
      <c r="T42" s="125">
        <f>ВУЭС!N27</f>
        <v>36</v>
      </c>
      <c r="U42" s="125"/>
      <c r="V42" s="290" t="str">
        <f>ТЭС!C34</f>
        <v>АЧР-1</v>
      </c>
      <c r="W42" s="71"/>
      <c r="Y42" s="125">
        <f>SUM(Y37:Y41)</f>
        <v>26.8</v>
      </c>
      <c r="Z42" s="125">
        <f>SUM(Z37:Z41)</f>
        <v>25.4</v>
      </c>
      <c r="AA42" s="125">
        <f>SUM(AA37:AA41)</f>
        <v>24.4</v>
      </c>
      <c r="AB42" s="71"/>
      <c r="AC42" s="44"/>
      <c r="AD42" s="254"/>
      <c r="AE42" s="291"/>
      <c r="AF42" s="71"/>
      <c r="AG42" s="71"/>
      <c r="AH42" s="71"/>
      <c r="AI42" s="289"/>
      <c r="AJ42" s="86"/>
      <c r="AK42" s="289"/>
      <c r="AL42" s="289"/>
      <c r="AM42" s="289"/>
      <c r="AN42" s="289"/>
      <c r="AO42" s="289"/>
      <c r="AP42" s="289"/>
      <c r="AQ42" s="289"/>
      <c r="AR42" s="44"/>
      <c r="AS42" s="44"/>
      <c r="AT42" s="44"/>
      <c r="AU42" s="293"/>
      <c r="AV42" s="16"/>
      <c r="AW42" s="16"/>
      <c r="AX42" s="90"/>
    </row>
    <row r="43" spans="1:50" hidden="1" x14ac:dyDescent="0.2">
      <c r="A43" s="125">
        <f>'ВЭС, ВПМЭС'!C88</f>
        <v>48.4</v>
      </c>
      <c r="B43" s="247">
        <f>'ВЭС, ВПМЭС'!J88</f>
        <v>48.9</v>
      </c>
      <c r="C43" s="246">
        <f>'ВЭС, ВПМЭС'!K88</f>
        <v>28</v>
      </c>
      <c r="D43" s="125">
        <f>'ВЭС, ВПМЭС'!L88</f>
        <v>21</v>
      </c>
      <c r="E43" s="125">
        <f>'ВЭС, ВПМЭС'!M88</f>
        <v>24.4</v>
      </c>
      <c r="F43" s="125">
        <f>'ВЭС, ВПМЭС'!N88</f>
        <v>24.3</v>
      </c>
      <c r="G43" s="201"/>
      <c r="H43" s="125">
        <f>'ЧЭС, ВПМЭС'!C78</f>
        <v>48</v>
      </c>
      <c r="I43" s="248">
        <f>'ЧЭС, ВПМЭС'!J78</f>
        <v>48.8</v>
      </c>
      <c r="J43" s="246">
        <f>'ЧЭС, ВПМЭС'!K78</f>
        <v>35</v>
      </c>
      <c r="K43" s="293">
        <f>'ЧЭС, ВПМЭС'!L78</f>
        <v>15.1</v>
      </c>
      <c r="L43" s="293">
        <f>'ЧЭС, ВПМЭС'!M78</f>
        <v>15.3</v>
      </c>
      <c r="M43" s="293">
        <f>'ЧЭС, ВПМЭС'!N78</f>
        <v>17.100000000000001</v>
      </c>
      <c r="Q43" s="293"/>
      <c r="R43" s="289"/>
      <c r="S43" s="249"/>
      <c r="U43" s="125"/>
      <c r="V43" s="290"/>
      <c r="W43" s="71"/>
      <c r="Y43" s="71">
        <f>ТЭС!L34</f>
        <v>26.8</v>
      </c>
      <c r="Z43" s="71">
        <f>ТЭС!M34</f>
        <v>25.4</v>
      </c>
      <c r="AA43" s="71">
        <f>ТЭС!N34</f>
        <v>24.4</v>
      </c>
      <c r="AB43" s="71"/>
      <c r="AC43" s="290"/>
      <c r="AD43" s="254"/>
      <c r="AE43" s="291"/>
      <c r="AF43" s="71"/>
      <c r="AG43" s="71"/>
      <c r="AH43" s="71"/>
      <c r="AI43" s="125"/>
      <c r="AJ43" s="86"/>
      <c r="AK43" s="289"/>
      <c r="AL43" s="67"/>
      <c r="AM43" s="289"/>
      <c r="AN43" s="289"/>
      <c r="AO43" s="73"/>
      <c r="AP43" s="73"/>
      <c r="AQ43" s="73"/>
      <c r="AR43" s="289"/>
      <c r="AS43" s="289"/>
      <c r="AT43" s="289"/>
      <c r="AU43" s="289"/>
    </row>
    <row r="44" spans="1:50" hidden="1" x14ac:dyDescent="0.2">
      <c r="A44" s="125">
        <f>'ВЭС, ВПМЭС'!C89</f>
        <v>48.3</v>
      </c>
      <c r="B44" s="247">
        <f>'ВЭС, ВПМЭС'!J89</f>
        <v>48.9</v>
      </c>
      <c r="C44" s="246">
        <f>'ВЭС, ВПМЭС'!K89</f>
        <v>30</v>
      </c>
      <c r="D44" s="125">
        <f>'ВЭС, ВПМЭС'!L89</f>
        <v>28</v>
      </c>
      <c r="E44" s="125">
        <f>'ВЭС, ВПМЭС'!M89</f>
        <v>28.5</v>
      </c>
      <c r="F44" s="125">
        <f>'ВЭС, ВПМЭС'!N89</f>
        <v>27.9</v>
      </c>
      <c r="G44" s="201"/>
      <c r="H44" s="125">
        <f>'ЧЭС, ВПМЭС'!C79</f>
        <v>47.9</v>
      </c>
      <c r="I44" s="248">
        <f>'ЧЭС, ВПМЭС'!J79</f>
        <v>48.8</v>
      </c>
      <c r="J44" s="246">
        <f>'ЧЭС, ВПМЭС'!K79</f>
        <v>40</v>
      </c>
      <c r="K44" s="293">
        <f>'ЧЭС, ВПМЭС'!L79</f>
        <v>29.6</v>
      </c>
      <c r="L44" s="293">
        <f>'ЧЭС, ВПМЭС'!M79</f>
        <v>30</v>
      </c>
      <c r="M44" s="293">
        <f>'ЧЭС, ВПМЭС'!N79</f>
        <v>33.700000000000003</v>
      </c>
      <c r="Q44" s="293"/>
      <c r="R44" s="289"/>
      <c r="S44" s="249"/>
      <c r="U44" s="125"/>
      <c r="V44" s="125"/>
      <c r="W44" s="125"/>
      <c r="X44" s="289"/>
      <c r="Y44" s="290"/>
      <c r="Z44" s="44"/>
      <c r="AA44" s="44"/>
      <c r="AB44" s="44"/>
      <c r="AC44" s="44"/>
      <c r="AD44" s="254"/>
      <c r="AE44" s="291"/>
      <c r="AF44" s="71"/>
      <c r="AG44" s="44"/>
      <c r="AH44" s="44"/>
      <c r="AI44" s="125"/>
      <c r="AJ44" s="86"/>
      <c r="AK44" s="289"/>
      <c r="AL44" s="67"/>
      <c r="AM44" s="44"/>
      <c r="AN44" s="44"/>
      <c r="AO44" s="74"/>
      <c r="AP44" s="74"/>
      <c r="AQ44" s="74"/>
      <c r="AR44" s="289"/>
      <c r="AS44" s="289"/>
      <c r="AT44" s="289"/>
      <c r="AU44" s="289"/>
    </row>
    <row r="45" spans="1:50" hidden="1" x14ac:dyDescent="0.2">
      <c r="A45" s="125">
        <f>'ВЭС, ВПМЭС'!C90</f>
        <v>48</v>
      </c>
      <c r="B45" s="247">
        <f>'ВЭС, ВПМЭС'!J90</f>
        <v>48.8</v>
      </c>
      <c r="C45" s="246">
        <f>'ВЭС, ВПМЭС'!K90</f>
        <v>35</v>
      </c>
      <c r="D45" s="125">
        <f>'ВЭС, ВПМЭС'!L90</f>
        <v>24.4</v>
      </c>
      <c r="E45" s="125">
        <f>'ВЭС, ВПМЭС'!M90</f>
        <v>28.6</v>
      </c>
      <c r="F45" s="125">
        <f>'ВЭС, ВПМЭС'!N90</f>
        <v>29.8</v>
      </c>
      <c r="G45" s="201"/>
      <c r="H45" s="125">
        <f>'ЧЭС, ВПМЭС'!C80</f>
        <v>47.8</v>
      </c>
      <c r="I45" s="248">
        <f>'ЧЭС, ВПМЭС'!J80</f>
        <v>48.8</v>
      </c>
      <c r="J45" s="246">
        <f>'ЧЭС, ВПМЭС'!K80</f>
        <v>44</v>
      </c>
      <c r="K45" s="293">
        <f>'ЧЭС, ВПМЭС'!L80</f>
        <v>9.5</v>
      </c>
      <c r="L45" s="293">
        <f>'ЧЭС, ВПМЭС'!M80</f>
        <v>15.1</v>
      </c>
      <c r="M45" s="293">
        <f>'ЧЭС, ВПМЭС'!N80</f>
        <v>12.4</v>
      </c>
      <c r="Q45" s="293"/>
      <c r="R45" s="289"/>
      <c r="S45" s="249"/>
      <c r="U45" s="125"/>
      <c r="V45" s="125"/>
      <c r="W45" s="125"/>
      <c r="X45" s="289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289"/>
      <c r="AS45" s="289"/>
      <c r="AT45" s="289"/>
      <c r="AU45" s="289"/>
    </row>
    <row r="46" spans="1:50" hidden="1" x14ac:dyDescent="0.2">
      <c r="A46" s="125">
        <f>'ВЭС, ВПМЭС'!C91</f>
        <v>47.9</v>
      </c>
      <c r="B46" s="247">
        <f>'ВЭС, ВПМЭС'!J91</f>
        <v>48.8</v>
      </c>
      <c r="C46" s="246">
        <f>'ВЭС, ВПМЭС'!K91</f>
        <v>40</v>
      </c>
      <c r="D46" s="125">
        <f>'ВЭС, ВПМЭС'!L91</f>
        <v>9.1</v>
      </c>
      <c r="E46" s="125">
        <f>'ВЭС, ВПМЭС'!M91</f>
        <v>8.4</v>
      </c>
      <c r="F46" s="125">
        <f>'ВЭС, ВПМЭС'!N91</f>
        <v>10.199999999999999</v>
      </c>
      <c r="G46" s="201"/>
      <c r="H46" s="125">
        <f>'ЧЭС, ВПМЭС'!C81</f>
        <v>47.7</v>
      </c>
      <c r="I46" s="248">
        <f>'ЧЭС, ВПМЭС'!J81</f>
        <v>48.8</v>
      </c>
      <c r="J46" s="246">
        <f>'ЧЭС, ВПМЭС'!K81</f>
        <v>45</v>
      </c>
      <c r="K46" s="293">
        <f>'ЧЭС, ВПМЭС'!L81</f>
        <v>20.8</v>
      </c>
      <c r="L46" s="293">
        <f>'ЧЭС, ВПМЭС'!M81</f>
        <v>20.2</v>
      </c>
      <c r="M46" s="293">
        <f>'ЧЭС, ВПМЭС'!N81</f>
        <v>20.9</v>
      </c>
      <c r="Q46" s="293"/>
      <c r="R46" s="289"/>
      <c r="S46" s="249"/>
      <c r="U46" s="125"/>
      <c r="V46" s="125"/>
      <c r="W46" s="125"/>
      <c r="X46" s="289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71"/>
      <c r="AP46" s="71"/>
      <c r="AQ46" s="71"/>
      <c r="AR46" s="289"/>
      <c r="AS46" s="289"/>
      <c r="AT46" s="289"/>
      <c r="AU46" s="289"/>
    </row>
    <row r="47" spans="1:50" hidden="1" x14ac:dyDescent="0.2">
      <c r="A47" s="125">
        <f>'ВЭС, ВПМЭС'!C92</f>
        <v>47.8</v>
      </c>
      <c r="B47" s="247">
        <f>'ВЭС, ВПМЭС'!J92</f>
        <v>48.8</v>
      </c>
      <c r="C47" s="246">
        <f>'ВЭС, ВПМЭС'!K92</f>
        <v>44</v>
      </c>
      <c r="D47" s="125">
        <f>'ВЭС, ВПМЭС'!L92</f>
        <v>28.7</v>
      </c>
      <c r="E47" s="125">
        <f>'ВЭС, ВПМЭС'!M92</f>
        <v>37.200000000000003</v>
      </c>
      <c r="F47" s="125">
        <f>'ВЭС, ВПМЭС'!N92</f>
        <v>40.799999999999997</v>
      </c>
      <c r="G47" s="201"/>
      <c r="H47" s="125">
        <f>'ЧЭС, ВПМЭС'!C82</f>
        <v>47.6</v>
      </c>
      <c r="I47" s="248">
        <f>'ЧЭС, ВПМЭС'!J82</f>
        <v>48.8</v>
      </c>
      <c r="J47" s="246">
        <f>'ЧЭС, ВПМЭС'!K82</f>
        <v>48</v>
      </c>
      <c r="K47" s="293">
        <f>'ЧЭС, ВПМЭС'!L82</f>
        <v>42.1</v>
      </c>
      <c r="L47" s="293">
        <f>'ЧЭС, ВПМЭС'!M82</f>
        <v>41.9</v>
      </c>
      <c r="M47" s="293">
        <f>'ЧЭС, ВПМЭС'!N82</f>
        <v>42</v>
      </c>
      <c r="Q47" s="293"/>
      <c r="R47" s="289"/>
      <c r="S47" s="249"/>
      <c r="U47" s="125"/>
      <c r="V47" s="125"/>
      <c r="W47" s="125"/>
      <c r="X47" s="289"/>
      <c r="Y47" s="309"/>
      <c r="Z47" s="309"/>
      <c r="AA47" s="309"/>
      <c r="AB47" s="309"/>
      <c r="AC47" s="310"/>
      <c r="AD47" s="310"/>
      <c r="AE47" s="310"/>
      <c r="AF47" s="310"/>
      <c r="AG47" s="310"/>
      <c r="AH47" s="310"/>
      <c r="AI47" s="44"/>
      <c r="AJ47" s="44"/>
      <c r="AK47" s="44"/>
      <c r="AL47" s="44"/>
      <c r="AM47" s="44"/>
      <c r="AN47" s="44"/>
      <c r="AO47" s="44"/>
      <c r="AP47" s="44"/>
      <c r="AQ47" s="44"/>
      <c r="AR47" s="289"/>
      <c r="AS47" s="289"/>
      <c r="AT47" s="289"/>
      <c r="AU47" s="289"/>
    </row>
    <row r="48" spans="1:50" hidden="1" x14ac:dyDescent="0.2">
      <c r="A48" s="125">
        <f>'ВЭС, ВПМЭС'!C93</f>
        <v>47.2</v>
      </c>
      <c r="B48" s="247">
        <f>'ВЭС, ВПМЭС'!J93</f>
        <v>48.7</v>
      </c>
      <c r="C48" s="246">
        <f>'ВЭС, ВПМЭС'!K93</f>
        <v>55</v>
      </c>
      <c r="D48" s="125">
        <f>'ВЭС, ВПМЭС'!L93</f>
        <v>4</v>
      </c>
      <c r="E48" s="125">
        <f>'ВЭС, ВПМЭС'!M93</f>
        <v>4.8</v>
      </c>
      <c r="F48" s="125">
        <f>'ВЭС, ВПМЭС'!N93</f>
        <v>4.9000000000000004</v>
      </c>
      <c r="G48" s="201"/>
      <c r="H48" s="125">
        <f>'ЧЭС, ВПМЭС'!C83</f>
        <v>47.5</v>
      </c>
      <c r="I48" s="248">
        <f>'ЧЭС, ВПМЭС'!J83</f>
        <v>48.8</v>
      </c>
      <c r="J48" s="246">
        <f>'ЧЭС, ВПМЭС'!K83</f>
        <v>50</v>
      </c>
      <c r="K48" s="293">
        <f>'ЧЭС, ВПМЭС'!L83</f>
        <v>43.7</v>
      </c>
      <c r="L48" s="293">
        <f>'ЧЭС, ВПМЭС'!M83</f>
        <v>43.4</v>
      </c>
      <c r="M48" s="293">
        <f>'ЧЭС, ВПМЭС'!N83</f>
        <v>45</v>
      </c>
      <c r="Q48" s="293"/>
      <c r="R48" s="289"/>
      <c r="S48" s="249"/>
      <c r="U48" s="125"/>
      <c r="V48" s="125"/>
      <c r="W48" s="125"/>
      <c r="X48" s="289"/>
      <c r="Y48" s="290"/>
      <c r="Z48" s="44"/>
      <c r="AA48" s="44"/>
      <c r="AB48" s="44"/>
      <c r="AC48" s="44"/>
      <c r="AD48" s="254"/>
      <c r="AE48" s="291"/>
      <c r="AF48" s="71"/>
      <c r="AG48" s="290"/>
      <c r="AH48" s="290"/>
      <c r="AI48" s="290"/>
      <c r="AJ48" s="44"/>
      <c r="AK48" s="44"/>
      <c r="AL48" s="44"/>
      <c r="AM48" s="44"/>
      <c r="AN48" s="44"/>
      <c r="AO48" s="44"/>
      <c r="AP48" s="44"/>
      <c r="AQ48" s="44"/>
      <c r="AR48" s="289"/>
      <c r="AS48" s="289"/>
      <c r="AT48" s="289"/>
      <c r="AU48" s="289"/>
    </row>
    <row r="49" spans="1:49" hidden="1" x14ac:dyDescent="0.2">
      <c r="A49" s="125">
        <f>'ВЭС, ВПМЭС'!C94</f>
        <v>47</v>
      </c>
      <c r="B49" s="247">
        <f>'ВЭС, ВПМЭС'!J94</f>
        <v>48.7</v>
      </c>
      <c r="C49" s="246">
        <f>'ВЭС, ВПМЭС'!K94</f>
        <v>60</v>
      </c>
      <c r="D49" s="125">
        <f>'ВЭС, ВПМЭС'!L94</f>
        <v>39</v>
      </c>
      <c r="E49" s="125">
        <f>'ВЭС, ВПМЭС'!M94</f>
        <v>55.1</v>
      </c>
      <c r="F49" s="125">
        <f>'ВЭС, ВПМЭС'!N94</f>
        <v>59.7</v>
      </c>
      <c r="G49" s="201"/>
      <c r="H49" s="125">
        <f>'ЧЭС, ВПМЭС'!C84</f>
        <v>47.3</v>
      </c>
      <c r="I49" s="248">
        <f>'ЧЭС, ВПМЭС'!J84</f>
        <v>48.7</v>
      </c>
      <c r="J49" s="246">
        <f>'ЧЭС, ВПМЭС'!K84</f>
        <v>50</v>
      </c>
      <c r="K49" s="293">
        <f>'ЧЭС, ВПМЭС'!L84</f>
        <v>41.3</v>
      </c>
      <c r="L49" s="293">
        <f>'ЧЭС, ВПМЭС'!M84</f>
        <v>41.2</v>
      </c>
      <c r="M49" s="293">
        <f>'ЧЭС, ВПМЭС'!N84</f>
        <v>41.7</v>
      </c>
      <c r="Q49" s="293"/>
      <c r="R49" s="289"/>
      <c r="S49" s="249"/>
      <c r="U49" s="125"/>
      <c r="V49" s="125"/>
      <c r="W49" s="125"/>
      <c r="X49" s="289"/>
      <c r="Y49" s="290"/>
      <c r="Z49" s="44"/>
      <c r="AA49" s="44"/>
      <c r="AB49" s="44"/>
      <c r="AC49" s="44"/>
      <c r="AD49" s="254"/>
      <c r="AE49" s="291"/>
      <c r="AF49" s="71"/>
      <c r="AG49" s="290"/>
      <c r="AH49" s="290"/>
      <c r="AI49" s="44"/>
      <c r="AJ49" s="44"/>
      <c r="AK49" s="44"/>
      <c r="AL49" s="44"/>
      <c r="AM49" s="44"/>
      <c r="AN49" s="44"/>
      <c r="AO49" s="44"/>
      <c r="AP49" s="44"/>
      <c r="AQ49" s="44"/>
      <c r="AR49" s="289"/>
      <c r="AS49" s="289"/>
      <c r="AT49" s="289"/>
      <c r="AU49" s="289"/>
    </row>
    <row r="50" spans="1:49" hidden="1" x14ac:dyDescent="0.2">
      <c r="A50" s="90" t="str">
        <f>'ВЭС, ВПМЭС'!C95</f>
        <v>АЧР-1</v>
      </c>
      <c r="B50" s="16"/>
      <c r="C50" s="250"/>
      <c r="D50" s="125">
        <f>SUM(D37:D49)</f>
        <v>235.6</v>
      </c>
      <c r="E50" s="125">
        <f>SUM(E37:E49)</f>
        <v>269.8</v>
      </c>
      <c r="F50" s="125">
        <f>SUM(F37:F49)</f>
        <v>277.7</v>
      </c>
      <c r="G50" s="201"/>
      <c r="H50" s="125">
        <f>'ЧЭС, ВПМЭС'!C85</f>
        <v>47.2</v>
      </c>
      <c r="I50" s="248">
        <f>'ЧЭС, ВПМЭС'!J85</f>
        <v>48.7</v>
      </c>
      <c r="J50" s="246">
        <f>'ЧЭС, ВПМЭС'!K85</f>
        <v>55</v>
      </c>
      <c r="K50" s="125">
        <f>'ЧЭС, ВПМЭС'!L85</f>
        <v>32.1</v>
      </c>
      <c r="L50" s="125">
        <f>'ЧЭС, ВПМЭС'!M85</f>
        <v>33</v>
      </c>
      <c r="M50" s="125">
        <f>'ЧЭС, ВПМЭС'!N85</f>
        <v>39.700000000000003</v>
      </c>
      <c r="R50" s="289"/>
      <c r="S50" s="249"/>
      <c r="U50" s="125"/>
      <c r="V50" s="125"/>
      <c r="W50" s="125"/>
      <c r="X50" s="289"/>
      <c r="Y50" s="290"/>
      <c r="Z50" s="44"/>
      <c r="AA50" s="44"/>
      <c r="AB50" s="44"/>
      <c r="AC50" s="44"/>
      <c r="AD50" s="254"/>
      <c r="AE50" s="291"/>
      <c r="AF50" s="71"/>
      <c r="AG50" s="290"/>
      <c r="AH50" s="290"/>
      <c r="AI50" s="289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289"/>
    </row>
    <row r="51" spans="1:49" hidden="1" x14ac:dyDescent="0.2">
      <c r="B51" s="16"/>
      <c r="C51" s="16"/>
      <c r="D51" s="125">
        <f>'ВЭС, ВПМЭС'!L95</f>
        <v>235.6</v>
      </c>
      <c r="E51" s="125">
        <f>'ВЭС, ВПМЭС'!M95</f>
        <v>269.8</v>
      </c>
      <c r="F51" s="125">
        <f>'ВЭС, ВПМЭС'!N95</f>
        <v>277.7</v>
      </c>
      <c r="G51" s="201"/>
      <c r="H51" s="125">
        <f>'ЧЭС, ВПМЭС'!C86</f>
        <v>47</v>
      </c>
      <c r="I51" s="248">
        <f>'ЧЭС, ВПМЭС'!J86</f>
        <v>48.7</v>
      </c>
      <c r="J51" s="246">
        <f>'ЧЭС, ВПМЭС'!K86</f>
        <v>60</v>
      </c>
      <c r="K51" s="125">
        <f>'ЧЭС, ВПМЭС'!L86</f>
        <v>9.4</v>
      </c>
      <c r="L51" s="125">
        <f>'ЧЭС, ВПМЭС'!M86</f>
        <v>9.6</v>
      </c>
      <c r="M51" s="125">
        <f>'ЧЭС, ВПМЭС'!N86</f>
        <v>9.5</v>
      </c>
      <c r="R51" s="289"/>
      <c r="S51" s="249"/>
      <c r="U51" s="125"/>
      <c r="V51" s="125"/>
      <c r="W51" s="125"/>
      <c r="X51" s="289"/>
      <c r="Y51" s="290"/>
      <c r="Z51" s="44"/>
      <c r="AA51" s="253"/>
      <c r="AB51" s="253"/>
      <c r="AC51" s="290"/>
      <c r="AD51" s="254"/>
      <c r="AE51" s="291"/>
      <c r="AF51" s="71"/>
      <c r="AG51" s="71"/>
      <c r="AH51" s="71"/>
      <c r="AI51" s="125"/>
      <c r="AJ51" s="289"/>
      <c r="AK51" s="289"/>
      <c r="AL51" s="67"/>
      <c r="AM51" s="44"/>
      <c r="AN51" s="44"/>
      <c r="AO51" s="74"/>
      <c r="AP51" s="74"/>
      <c r="AQ51" s="74"/>
      <c r="AR51" s="289"/>
      <c r="AS51" s="289"/>
      <c r="AT51" s="289"/>
      <c r="AU51" s="289"/>
    </row>
    <row r="52" spans="1:49" x14ac:dyDescent="0.2">
      <c r="A52" s="90"/>
      <c r="B52" s="16"/>
      <c r="C52" s="16"/>
      <c r="D52" s="16"/>
      <c r="F52" s="250"/>
      <c r="G52" s="201"/>
      <c r="H52" s="125">
        <f>'ЧЭС, ВПМЭС'!C87</f>
        <v>46.8</v>
      </c>
      <c r="I52" s="248">
        <f>'ЧЭС, ВПМЭС'!J87</f>
        <v>48.7</v>
      </c>
      <c r="J52" s="246">
        <f>'ЧЭС, ВПМЭС'!K87</f>
        <v>65</v>
      </c>
      <c r="K52" s="293">
        <f>'ЧЭС, ВПМЭС'!L87</f>
        <v>48.9</v>
      </c>
      <c r="L52" s="293">
        <f>'ЧЭС, ВПМЭС'!M87</f>
        <v>51</v>
      </c>
      <c r="M52" s="293">
        <f>'ЧЭС, ВПМЭС'!N87</f>
        <v>40</v>
      </c>
      <c r="R52" s="289"/>
      <c r="S52" s="249"/>
      <c r="U52" s="125"/>
      <c r="V52" s="125"/>
      <c r="W52" s="125"/>
      <c r="X52" s="289"/>
      <c r="Y52" s="290"/>
      <c r="Z52" s="44"/>
      <c r="AA52" s="44"/>
      <c r="AB52" s="44"/>
      <c r="AC52" s="44"/>
      <c r="AD52" s="254"/>
      <c r="AE52" s="291"/>
      <c r="AF52" s="71"/>
      <c r="AG52" s="71"/>
      <c r="AH52" s="290"/>
      <c r="AI52" s="125"/>
      <c r="AJ52" s="289"/>
      <c r="AK52" s="289"/>
      <c r="AL52" s="67"/>
      <c r="AM52" s="289"/>
      <c r="AN52" s="289"/>
      <c r="AO52" s="73"/>
      <c r="AP52" s="73"/>
      <c r="AQ52" s="73"/>
      <c r="AR52" s="289"/>
      <c r="AS52" s="289"/>
      <c r="AT52" s="289"/>
      <c r="AU52" s="289"/>
    </row>
    <row r="53" spans="1:49" x14ac:dyDescent="0.2">
      <c r="A53" s="90"/>
      <c r="B53" s="16"/>
      <c r="C53" s="16"/>
      <c r="D53" s="16"/>
      <c r="F53" s="250"/>
      <c r="G53" s="201"/>
      <c r="H53" s="125">
        <f>'ЧЭС, ВПМЭС'!C88</f>
        <v>46.7</v>
      </c>
      <c r="I53" s="248">
        <f>'ЧЭС, ВПМЭС'!J88</f>
        <v>48.7</v>
      </c>
      <c r="J53" s="246">
        <f>'ЧЭС, ВПМЭС'!K88</f>
        <v>67</v>
      </c>
      <c r="K53" s="293">
        <f>'ЧЭС, ВПМЭС'!L88</f>
        <v>25.1</v>
      </c>
      <c r="L53" s="293">
        <f>'ЧЭС, ВПМЭС'!M88</f>
        <v>24.1</v>
      </c>
      <c r="M53" s="293">
        <f>'ЧЭС, ВПМЭС'!N88</f>
        <v>26</v>
      </c>
      <c r="R53" s="289"/>
      <c r="S53" s="249"/>
      <c r="U53" s="125"/>
      <c r="V53" s="125"/>
      <c r="W53" s="125"/>
      <c r="X53" s="289"/>
      <c r="Y53" s="290"/>
      <c r="Z53" s="44"/>
      <c r="AA53" s="44"/>
      <c r="AB53" s="44"/>
      <c r="AC53" s="44"/>
      <c r="AD53" s="254"/>
      <c r="AE53" s="291"/>
      <c r="AF53" s="71"/>
      <c r="AG53" s="71"/>
      <c r="AH53" s="71"/>
      <c r="AI53" s="289"/>
      <c r="AJ53" s="289"/>
      <c r="AK53" s="289"/>
      <c r="AL53" s="67"/>
      <c r="AM53" s="289"/>
      <c r="AN53" s="289"/>
      <c r="AO53" s="73"/>
      <c r="AP53" s="73"/>
      <c r="AQ53" s="73"/>
      <c r="AR53" s="289"/>
      <c r="AS53" s="289"/>
      <c r="AT53" s="289"/>
      <c r="AU53" s="289"/>
    </row>
    <row r="54" spans="1:49" x14ac:dyDescent="0.2">
      <c r="A54" s="90"/>
      <c r="B54" s="16"/>
      <c r="F54" s="250"/>
      <c r="G54" s="201"/>
      <c r="H54" s="125">
        <f>'ЧЭС, ВПМЭС'!C89</f>
        <v>46.5</v>
      </c>
      <c r="I54" s="248">
        <f>'ЧЭС, ВПМЭС'!J89</f>
        <v>48.7</v>
      </c>
      <c r="J54" s="246">
        <f>'ЧЭС, ВПМЭС'!K89</f>
        <v>70</v>
      </c>
      <c r="K54" s="293">
        <f>'ЧЭС, ВПМЭС'!L89</f>
        <v>49.4</v>
      </c>
      <c r="L54" s="293">
        <f>'ЧЭС, ВПМЭС'!M89</f>
        <v>51.9</v>
      </c>
      <c r="M54" s="293">
        <f>'ЧЭС, ВПМЭС'!N89</f>
        <v>52.8</v>
      </c>
      <c r="R54" s="289"/>
      <c r="S54" s="249"/>
      <c r="U54" s="125"/>
      <c r="V54" s="125"/>
      <c r="W54" s="125"/>
      <c r="X54" s="289"/>
      <c r="Y54" s="290"/>
      <c r="Z54" s="71"/>
      <c r="AA54" s="290"/>
      <c r="AB54" s="290"/>
      <c r="AC54" s="44"/>
      <c r="AD54" s="254"/>
      <c r="AE54" s="291"/>
      <c r="AF54" s="71"/>
      <c r="AG54" s="290"/>
      <c r="AH54" s="290"/>
      <c r="AI54" s="289"/>
      <c r="AJ54" s="289"/>
      <c r="AK54" s="289"/>
      <c r="AL54" s="289"/>
      <c r="AM54" s="289"/>
      <c r="AN54" s="289"/>
      <c r="AO54" s="125"/>
      <c r="AP54" s="125"/>
      <c r="AQ54" s="125"/>
      <c r="AR54" s="289"/>
      <c r="AS54" s="289"/>
      <c r="AT54" s="289"/>
      <c r="AU54" s="289"/>
    </row>
    <row r="55" spans="1:49" x14ac:dyDescent="0.2">
      <c r="A55" s="90"/>
      <c r="B55" s="16"/>
      <c r="E55" s="90"/>
      <c r="F55" s="250"/>
      <c r="G55" s="201"/>
      <c r="H55" s="125" t="str">
        <f>'ЧЭС, ВПМЭС'!C90</f>
        <v>АЧР-1</v>
      </c>
      <c r="I55" s="16"/>
      <c r="J55" s="16"/>
      <c r="K55" s="125">
        <f>SUM(K37:K54)</f>
        <v>508</v>
      </c>
      <c r="L55" s="125">
        <f>SUM(L37:L54)</f>
        <v>529.5</v>
      </c>
      <c r="M55" s="293">
        <f>SUM(M37:M54)</f>
        <v>537.70000000000005</v>
      </c>
      <c r="R55" s="289"/>
      <c r="S55" s="249"/>
      <c r="T55" s="246"/>
      <c r="U55" s="125"/>
      <c r="V55" s="125"/>
      <c r="W55" s="125"/>
      <c r="X55" s="289"/>
      <c r="Y55" s="290"/>
      <c r="Z55" s="71"/>
      <c r="AA55" s="290"/>
      <c r="AB55" s="290"/>
      <c r="AC55" s="44"/>
      <c r="AD55" s="254"/>
      <c r="AE55" s="291"/>
      <c r="AF55" s="71"/>
      <c r="AG55" s="290"/>
      <c r="AH55" s="290"/>
      <c r="AI55" s="289"/>
      <c r="AJ55" s="289"/>
      <c r="AK55" s="289"/>
      <c r="AL55" s="289"/>
      <c r="AM55" s="289"/>
      <c r="AN55" s="289"/>
      <c r="AO55" s="289"/>
      <c r="AP55" s="289"/>
      <c r="AQ55" s="289"/>
      <c r="AR55" s="289"/>
      <c r="AS55" s="289"/>
      <c r="AT55" s="289"/>
      <c r="AU55" s="289"/>
    </row>
    <row r="56" spans="1:49" x14ac:dyDescent="0.2">
      <c r="A56" s="90"/>
      <c r="B56" s="16"/>
      <c r="F56" s="250"/>
      <c r="G56" s="201"/>
      <c r="H56" s="125"/>
      <c r="I56" s="16"/>
      <c r="J56" s="16"/>
      <c r="K56" s="125">
        <f>'ЧЭС, ВПМЭС'!L90</f>
        <v>508</v>
      </c>
      <c r="L56" s="125">
        <f>'ЧЭС, ВПМЭС'!M90</f>
        <v>529.5</v>
      </c>
      <c r="M56" s="293">
        <f>'ЧЭС, ВПМЭС'!N90</f>
        <v>537.70000000000005</v>
      </c>
      <c r="R56" s="289"/>
      <c r="S56" s="249"/>
      <c r="T56" s="246"/>
      <c r="U56" s="125"/>
      <c r="V56" s="125"/>
      <c r="W56" s="125"/>
      <c r="X56" s="289"/>
      <c r="Y56" s="44"/>
      <c r="Z56" s="44"/>
      <c r="AA56" s="44"/>
      <c r="AB56" s="44"/>
      <c r="AC56" s="44"/>
      <c r="AD56" s="254"/>
      <c r="AE56" s="291"/>
      <c r="AF56" s="71"/>
      <c r="AG56" s="44"/>
      <c r="AH56" s="44"/>
      <c r="AI56" s="289"/>
      <c r="AJ56" s="289"/>
      <c r="AK56" s="289"/>
      <c r="AL56" s="289"/>
      <c r="AM56" s="289"/>
      <c r="AN56" s="289"/>
      <c r="AO56" s="289"/>
      <c r="AP56" s="289"/>
      <c r="AQ56" s="289"/>
      <c r="AR56" s="289"/>
      <c r="AS56" s="289"/>
      <c r="AT56" s="289"/>
      <c r="AU56" s="289"/>
    </row>
    <row r="57" spans="1:49" x14ac:dyDescent="0.2">
      <c r="A57" s="90"/>
      <c r="B57" s="16"/>
      <c r="C57" s="16"/>
      <c r="D57" s="16"/>
      <c r="F57" s="250"/>
      <c r="G57" s="201"/>
      <c r="H57" s="90"/>
      <c r="I57" s="125"/>
      <c r="J57" s="16"/>
      <c r="K57" s="16"/>
      <c r="L57" s="251"/>
      <c r="M57" s="90"/>
      <c r="R57" s="289"/>
      <c r="S57" s="249"/>
      <c r="T57" s="246"/>
      <c r="U57" s="125"/>
      <c r="V57" s="125"/>
      <c r="W57" s="125"/>
      <c r="X57" s="289"/>
      <c r="Y57" s="289"/>
      <c r="Z57" s="289"/>
      <c r="AA57" s="289"/>
      <c r="AB57" s="289"/>
      <c r="AC57" s="289"/>
      <c r="AD57" s="289"/>
      <c r="AE57" s="289"/>
      <c r="AF57" s="289"/>
      <c r="AG57" s="289"/>
      <c r="AH57" s="289"/>
      <c r="AI57" s="293"/>
      <c r="AJ57" s="293"/>
      <c r="AK57" s="293"/>
      <c r="AL57" s="289"/>
      <c r="AM57" s="289"/>
      <c r="AN57" s="289"/>
      <c r="AO57" s="289"/>
      <c r="AP57" s="289"/>
      <c r="AQ57" s="289"/>
      <c r="AR57" s="289"/>
      <c r="AS57" s="289"/>
      <c r="AT57" s="289"/>
      <c r="AU57" s="289"/>
      <c r="AV57" s="89"/>
      <c r="AW57" s="89"/>
    </row>
    <row r="58" spans="1:49" hidden="1" x14ac:dyDescent="0.2">
      <c r="N58" s="16"/>
      <c r="O58" s="16"/>
      <c r="P58" s="16"/>
      <c r="Q58" s="16"/>
      <c r="R58" s="299">
        <v>1</v>
      </c>
      <c r="S58" s="90">
        <v>49</v>
      </c>
      <c r="T58" s="89">
        <v>5</v>
      </c>
      <c r="U58" s="86"/>
      <c r="V58" s="86"/>
      <c r="W58" s="86"/>
      <c r="Y58" s="89"/>
      <c r="Z58" s="122"/>
      <c r="AA58" s="122"/>
      <c r="AB58" s="122"/>
      <c r="AD58" s="90"/>
      <c r="AE58" s="90"/>
      <c r="AF58" s="90"/>
      <c r="AG58" s="300"/>
      <c r="AH58" s="186"/>
      <c r="AI58" s="186"/>
      <c r="AJ58" s="122"/>
    </row>
    <row r="59" spans="1:49" hidden="1" x14ac:dyDescent="0.2">
      <c r="R59" s="301">
        <v>2</v>
      </c>
      <c r="S59" s="90">
        <v>49</v>
      </c>
      <c r="T59" s="89">
        <v>10</v>
      </c>
      <c r="U59" s="86"/>
      <c r="V59" s="86"/>
      <c r="W59" s="86"/>
      <c r="Y59" s="89"/>
      <c r="Z59" s="122"/>
      <c r="AA59" s="122"/>
      <c r="AB59" s="122"/>
      <c r="AD59" s="16"/>
      <c r="AE59" s="16"/>
      <c r="AF59" s="16"/>
      <c r="AG59" s="186"/>
      <c r="AH59" s="186"/>
      <c r="AI59" s="186"/>
    </row>
    <row r="60" spans="1:49" hidden="1" x14ac:dyDescent="0.2">
      <c r="R60" s="301">
        <v>3</v>
      </c>
      <c r="S60" s="90">
        <v>49</v>
      </c>
      <c r="T60" s="89">
        <v>15</v>
      </c>
      <c r="U60" s="86"/>
      <c r="V60" s="86"/>
      <c r="W60" s="86"/>
      <c r="Y60" s="89"/>
      <c r="Z60" s="122"/>
      <c r="AA60" s="122"/>
      <c r="AB60" s="122"/>
      <c r="AD60" s="16"/>
      <c r="AE60" s="16"/>
      <c r="AF60" s="16"/>
      <c r="AG60" s="186"/>
      <c r="AH60" s="186"/>
      <c r="AI60" s="186"/>
    </row>
    <row r="61" spans="1:49" hidden="1" x14ac:dyDescent="0.2">
      <c r="P61" s="16"/>
      <c r="R61" s="301">
        <v>4</v>
      </c>
      <c r="S61" s="90">
        <v>49</v>
      </c>
      <c r="T61" s="89">
        <v>20</v>
      </c>
      <c r="U61" s="86"/>
      <c r="V61" s="86"/>
      <c r="W61" s="86"/>
      <c r="Y61" s="89"/>
      <c r="Z61" s="122"/>
      <c r="AA61" s="122"/>
      <c r="AB61" s="122"/>
      <c r="AD61" s="16"/>
      <c r="AE61" s="16"/>
      <c r="AF61" s="16"/>
      <c r="AG61" s="186"/>
      <c r="AH61" s="186"/>
      <c r="AI61" s="186"/>
    </row>
    <row r="62" spans="1:49" hidden="1" x14ac:dyDescent="0.2">
      <c r="R62" s="89">
        <v>1</v>
      </c>
      <c r="S62" s="89">
        <v>48.9</v>
      </c>
      <c r="T62" s="89">
        <v>20</v>
      </c>
      <c r="U62" s="86"/>
      <c r="V62" s="86"/>
      <c r="W62" s="86"/>
      <c r="Y62" s="89"/>
      <c r="Z62" s="122"/>
      <c r="AA62" s="122"/>
      <c r="AB62" s="122"/>
      <c r="AD62" s="90"/>
      <c r="AE62" s="90"/>
      <c r="AF62" s="90"/>
      <c r="AG62" s="186"/>
      <c r="AH62" s="186"/>
      <c r="AI62" s="186"/>
    </row>
    <row r="63" spans="1:49" hidden="1" x14ac:dyDescent="0.2">
      <c r="R63" s="89">
        <v>2</v>
      </c>
      <c r="S63" s="89">
        <v>48.9</v>
      </c>
      <c r="T63" s="89">
        <v>25</v>
      </c>
      <c r="U63" s="86"/>
      <c r="V63" s="86"/>
      <c r="W63" s="86"/>
      <c r="Y63" s="89"/>
      <c r="Z63" s="122"/>
      <c r="AA63" s="122"/>
      <c r="AB63" s="122"/>
      <c r="AD63" s="16"/>
      <c r="AE63" s="16"/>
      <c r="AF63" s="16"/>
      <c r="AG63" s="186"/>
      <c r="AH63" s="186"/>
      <c r="AI63" s="186"/>
    </row>
    <row r="64" spans="1:49" hidden="1" x14ac:dyDescent="0.2">
      <c r="R64" s="89">
        <v>3</v>
      </c>
      <c r="S64" s="89">
        <v>48.9</v>
      </c>
      <c r="T64" s="89">
        <v>30</v>
      </c>
      <c r="U64" s="86"/>
      <c r="V64" s="86"/>
      <c r="W64" s="86"/>
      <c r="Y64" s="89"/>
      <c r="Z64" s="122"/>
      <c r="AA64" s="122"/>
      <c r="AB64" s="122"/>
      <c r="AD64" s="16"/>
      <c r="AE64" s="16"/>
      <c r="AF64" s="16"/>
      <c r="AG64" s="186"/>
      <c r="AH64" s="186"/>
      <c r="AI64" s="186"/>
    </row>
    <row r="65" spans="18:35" hidden="1" x14ac:dyDescent="0.2">
      <c r="R65" s="89">
        <v>4</v>
      </c>
      <c r="S65" s="89">
        <v>48.9</v>
      </c>
      <c r="T65" s="89">
        <v>35</v>
      </c>
      <c r="U65" s="86"/>
      <c r="V65" s="86"/>
      <c r="W65" s="86"/>
      <c r="Y65" s="89"/>
      <c r="Z65" s="122"/>
      <c r="AA65" s="122"/>
      <c r="AB65" s="122"/>
      <c r="AD65" s="16"/>
      <c r="AE65" s="16"/>
      <c r="AF65" s="16"/>
      <c r="AG65" s="186"/>
      <c r="AH65" s="186"/>
      <c r="AI65" s="186"/>
    </row>
    <row r="66" spans="18:35" hidden="1" x14ac:dyDescent="0.2">
      <c r="R66" s="301">
        <v>1</v>
      </c>
      <c r="S66" s="89">
        <v>48.8</v>
      </c>
      <c r="T66" s="89">
        <v>35</v>
      </c>
      <c r="U66" s="86"/>
      <c r="V66" s="86"/>
      <c r="W66" s="86"/>
      <c r="Y66" s="89"/>
      <c r="Z66" s="122"/>
      <c r="AA66" s="122"/>
      <c r="AB66" s="122"/>
      <c r="AD66" s="90"/>
      <c r="AE66" s="90"/>
      <c r="AF66" s="90"/>
      <c r="AG66" s="186"/>
      <c r="AH66" s="186"/>
      <c r="AI66" s="186"/>
    </row>
    <row r="67" spans="18:35" hidden="1" x14ac:dyDescent="0.2">
      <c r="R67" s="301">
        <v>2</v>
      </c>
      <c r="S67" s="89">
        <v>48.8</v>
      </c>
      <c r="T67" s="89">
        <v>40</v>
      </c>
      <c r="U67" s="86"/>
      <c r="V67" s="86"/>
      <c r="W67" s="86"/>
      <c r="Y67" s="89"/>
      <c r="Z67" s="122"/>
      <c r="AA67" s="122"/>
      <c r="AB67" s="122"/>
      <c r="AD67" s="16"/>
      <c r="AE67" s="16"/>
      <c r="AF67" s="16"/>
      <c r="AG67" s="186"/>
      <c r="AH67" s="186"/>
      <c r="AI67" s="186"/>
    </row>
    <row r="68" spans="18:35" hidden="1" x14ac:dyDescent="0.2">
      <c r="R68" s="301">
        <v>3</v>
      </c>
      <c r="S68" s="89">
        <v>48.8</v>
      </c>
      <c r="T68" s="89">
        <v>45</v>
      </c>
      <c r="U68" s="86"/>
      <c r="V68" s="86"/>
      <c r="W68" s="86"/>
      <c r="Y68" s="89"/>
      <c r="Z68" s="122"/>
      <c r="AA68" s="122"/>
      <c r="AB68" s="122"/>
      <c r="AD68" s="16"/>
      <c r="AE68" s="16"/>
      <c r="AF68" s="16"/>
      <c r="AG68" s="186"/>
      <c r="AH68" s="186"/>
      <c r="AI68" s="186"/>
    </row>
    <row r="69" spans="18:35" hidden="1" x14ac:dyDescent="0.2">
      <c r="R69" s="301">
        <v>4</v>
      </c>
      <c r="S69" s="89">
        <v>48.8</v>
      </c>
      <c r="T69" s="89">
        <v>50</v>
      </c>
      <c r="U69" s="86"/>
      <c r="V69" s="86"/>
      <c r="W69" s="86"/>
      <c r="Y69" s="89"/>
      <c r="Z69" s="122"/>
      <c r="AA69" s="122"/>
      <c r="AB69" s="122"/>
      <c r="AD69" s="16"/>
      <c r="AE69" s="16"/>
      <c r="AF69" s="16"/>
      <c r="AG69" s="186"/>
      <c r="AH69" s="186"/>
      <c r="AI69" s="186"/>
    </row>
    <row r="70" spans="18:35" hidden="1" x14ac:dyDescent="0.2">
      <c r="R70" s="89">
        <v>1</v>
      </c>
      <c r="S70" s="89">
        <v>48.7</v>
      </c>
      <c r="T70" s="89">
        <v>50</v>
      </c>
      <c r="U70" s="86"/>
      <c r="V70" s="86"/>
      <c r="W70" s="86"/>
      <c r="Y70" s="89"/>
      <c r="Z70" s="122"/>
      <c r="AA70" s="122"/>
      <c r="AB70" s="122"/>
      <c r="AD70" s="90"/>
      <c r="AE70" s="90"/>
      <c r="AF70" s="90"/>
      <c r="AG70" s="300"/>
      <c r="AH70" s="186"/>
      <c r="AI70" s="186"/>
    </row>
    <row r="71" spans="18:35" hidden="1" x14ac:dyDescent="0.2">
      <c r="R71" s="89">
        <v>2</v>
      </c>
      <c r="S71" s="89">
        <v>48.7</v>
      </c>
      <c r="T71" s="89">
        <v>55</v>
      </c>
      <c r="U71" s="86"/>
      <c r="V71" s="86"/>
      <c r="W71" s="86"/>
      <c r="Y71" s="89"/>
      <c r="Z71" s="122"/>
      <c r="AA71" s="122"/>
      <c r="AB71" s="122"/>
      <c r="AD71" s="16"/>
      <c r="AE71" s="16"/>
      <c r="AF71" s="16"/>
      <c r="AG71" s="186"/>
      <c r="AH71" s="186"/>
      <c r="AI71" s="186"/>
    </row>
    <row r="72" spans="18:35" hidden="1" x14ac:dyDescent="0.2">
      <c r="R72" s="89">
        <v>3</v>
      </c>
      <c r="S72" s="89">
        <v>48.7</v>
      </c>
      <c r="T72" s="89">
        <v>60</v>
      </c>
      <c r="U72" s="86"/>
      <c r="V72" s="86"/>
      <c r="W72" s="86"/>
      <c r="Y72" s="89"/>
      <c r="Z72" s="122"/>
      <c r="AA72" s="122"/>
      <c r="AB72" s="122"/>
      <c r="AD72" s="16"/>
      <c r="AE72" s="16"/>
      <c r="AF72" s="16"/>
      <c r="AG72" s="186"/>
      <c r="AH72" s="186"/>
      <c r="AI72" s="186"/>
    </row>
    <row r="73" spans="18:35" hidden="1" x14ac:dyDescent="0.2">
      <c r="R73" s="89">
        <v>4</v>
      </c>
      <c r="S73" s="89">
        <v>48.7</v>
      </c>
      <c r="T73" s="89">
        <v>65</v>
      </c>
      <c r="U73" s="86"/>
      <c r="V73" s="86"/>
      <c r="W73" s="86"/>
      <c r="Y73" s="89"/>
      <c r="Z73" s="122"/>
      <c r="AA73" s="122"/>
      <c r="AB73" s="122"/>
      <c r="AD73" s="16"/>
      <c r="AE73" s="16"/>
      <c r="AF73" s="16"/>
      <c r="AG73" s="186"/>
      <c r="AH73" s="186"/>
      <c r="AI73" s="186"/>
    </row>
    <row r="74" spans="18:35" hidden="1" x14ac:dyDescent="0.2">
      <c r="R74" s="89">
        <v>5</v>
      </c>
      <c r="S74" s="89">
        <v>48.7</v>
      </c>
      <c r="T74" s="89">
        <v>70</v>
      </c>
      <c r="U74" s="86"/>
      <c r="V74" s="86"/>
      <c r="W74" s="86"/>
      <c r="Y74" s="89"/>
      <c r="Z74" s="122"/>
      <c r="AA74" s="122"/>
      <c r="AB74" s="122"/>
      <c r="AD74" s="16"/>
      <c r="AE74" s="16"/>
      <c r="AF74" s="16"/>
      <c r="AG74" s="186"/>
      <c r="AH74" s="186"/>
      <c r="AI74" s="186"/>
    </row>
    <row r="75" spans="18:35" hidden="1" x14ac:dyDescent="0.2">
      <c r="U75" s="125"/>
      <c r="V75" s="125"/>
      <c r="W75" s="125"/>
    </row>
    <row r="76" spans="18:35" hidden="1" x14ac:dyDescent="0.2">
      <c r="U76" s="293">
        <f>AL35</f>
        <v>810.3</v>
      </c>
      <c r="V76" s="293"/>
      <c r="W76" s="293"/>
    </row>
    <row r="77" spans="18:35" hidden="1" x14ac:dyDescent="0.2">
      <c r="U77" s="102">
        <f>U75-U76</f>
        <v>-810.3</v>
      </c>
      <c r="V77" s="102"/>
      <c r="W77" s="102"/>
    </row>
    <row r="78" spans="18:35" hidden="1" x14ac:dyDescent="0.2">
      <c r="U78" s="289"/>
      <c r="V78" s="289"/>
      <c r="W78" s="289"/>
      <c r="Z78" s="16"/>
      <c r="AA78" s="16"/>
      <c r="AB78" s="16"/>
    </row>
    <row r="79" spans="18:35" hidden="1" x14ac:dyDescent="0.2">
      <c r="U79" s="289"/>
      <c r="V79" s="289"/>
      <c r="W79" s="289"/>
    </row>
    <row r="80" spans="18:35" hidden="1" x14ac:dyDescent="0.2">
      <c r="U80" s="289"/>
      <c r="V80" s="289"/>
      <c r="W80" s="289"/>
    </row>
    <row r="81" spans="21:23" x14ac:dyDescent="0.2">
      <c r="U81" s="289"/>
      <c r="V81" s="289"/>
      <c r="W81" s="289"/>
    </row>
  </sheetData>
  <mergeCells count="24">
    <mergeCell ref="A4:AT4"/>
    <mergeCell ref="A7:A9"/>
    <mergeCell ref="B7:AK7"/>
    <mergeCell ref="AR7:AT9"/>
    <mergeCell ref="B8:G8"/>
    <mergeCell ref="H8:P8"/>
    <mergeCell ref="N9:P9"/>
    <mergeCell ref="AC8:AK8"/>
    <mergeCell ref="Q8:AB8"/>
    <mergeCell ref="AC9:AE9"/>
    <mergeCell ref="AF9:AH9"/>
    <mergeCell ref="AL7:AN9"/>
    <mergeCell ref="AO7:AQ9"/>
    <mergeCell ref="B9:D9"/>
    <mergeCell ref="AI9:AK9"/>
    <mergeCell ref="Q9:S9"/>
    <mergeCell ref="T9:V9"/>
    <mergeCell ref="Z9:AB9"/>
    <mergeCell ref="W9:Y9"/>
    <mergeCell ref="Y47:AB47"/>
    <mergeCell ref="AC47:AH47"/>
    <mergeCell ref="E9:G9"/>
    <mergeCell ref="H9:J9"/>
    <mergeCell ref="K9:M9"/>
  </mergeCells>
  <phoneticPr fontId="0" type="noConversion"/>
  <pageMargins left="0.74803149606299213" right="0.74803149606299213" top="0.19685039370078741" bottom="0.19685039370078741" header="0.51181102362204722" footer="0.51181102362204722"/>
  <pageSetup paperSize="9" fitToWidth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view="pageBreakPreview" zoomScaleNormal="100" zoomScaleSheetLayoutView="100" workbookViewId="0">
      <selection activeCell="E46" sqref="E46"/>
    </sheetView>
  </sheetViews>
  <sheetFormatPr defaultRowHeight="12.75" x14ac:dyDescent="0.2"/>
  <cols>
    <col min="1" max="1" width="37.42578125" style="1" customWidth="1"/>
    <col min="2" max="2" width="7.7109375" style="1" customWidth="1"/>
    <col min="3" max="13" width="7.7109375" style="80" customWidth="1"/>
    <col min="14" max="14" width="4.140625" style="134" customWidth="1"/>
    <col min="15" max="15" width="7.7109375" style="76" hidden="1" customWidth="1"/>
    <col min="16" max="16" width="7.7109375" style="156" hidden="1" customWidth="1"/>
    <col min="17" max="23" width="9.140625" style="76" hidden="1" customWidth="1"/>
    <col min="24" max="24" width="0" style="1" hidden="1" customWidth="1"/>
    <col min="25" max="16384" width="9.140625" style="1"/>
  </cols>
  <sheetData>
    <row r="1" spans="1:24" x14ac:dyDescent="0.2">
      <c r="A1" s="326" t="s">
        <v>398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152"/>
      <c r="O1" s="156"/>
      <c r="Q1" s="156"/>
      <c r="R1" s="156"/>
      <c r="S1" s="156"/>
      <c r="T1" s="156"/>
      <c r="U1" s="156"/>
    </row>
    <row r="3" spans="1:24" x14ac:dyDescent="0.2">
      <c r="A3" s="328" t="s">
        <v>126</v>
      </c>
      <c r="B3" s="337" t="s">
        <v>2</v>
      </c>
      <c r="C3" s="337"/>
      <c r="D3" s="337"/>
      <c r="E3" s="303" t="s">
        <v>127</v>
      </c>
      <c r="F3" s="303"/>
      <c r="G3" s="303"/>
      <c r="H3" s="303" t="s">
        <v>4</v>
      </c>
      <c r="I3" s="303"/>
      <c r="J3" s="303"/>
      <c r="K3" s="303" t="s">
        <v>5</v>
      </c>
      <c r="L3" s="303"/>
      <c r="M3" s="303"/>
      <c r="N3" s="129"/>
      <c r="X3" s="76"/>
    </row>
    <row r="4" spans="1:24" ht="24" customHeight="1" x14ac:dyDescent="0.2">
      <c r="A4" s="329"/>
      <c r="B4" s="331" t="s">
        <v>10</v>
      </c>
      <c r="C4" s="332"/>
      <c r="D4" s="333"/>
      <c r="E4" s="334" t="str">
        <f>B4</f>
        <v>Мощность, МВт</v>
      </c>
      <c r="F4" s="335"/>
      <c r="G4" s="336"/>
      <c r="H4" s="334" t="str">
        <f>E4</f>
        <v>Мощность, МВт</v>
      </c>
      <c r="I4" s="335"/>
      <c r="J4" s="336"/>
      <c r="K4" s="327" t="str">
        <f>H4</f>
        <v>Мощность, МВт</v>
      </c>
      <c r="L4" s="327"/>
      <c r="M4" s="327"/>
      <c r="N4" s="154"/>
      <c r="X4" s="76"/>
    </row>
    <row r="5" spans="1:24" x14ac:dyDescent="0.2">
      <c r="A5" s="330"/>
      <c r="B5" s="6" t="str">
        <f>'Сумма АЧР'!C9</f>
        <v>04-00</v>
      </c>
      <c r="C5" s="113" t="str">
        <f>'Сумма АЧР'!D9</f>
        <v>09-00</v>
      </c>
      <c r="D5" s="113" t="str">
        <f>'Сумма АЧР'!E9</f>
        <v>18-00</v>
      </c>
      <c r="E5" s="114" t="str">
        <f>B5</f>
        <v>04-00</v>
      </c>
      <c r="F5" s="114" t="str">
        <f>C5</f>
        <v>09-00</v>
      </c>
      <c r="G5" s="114" t="str">
        <f>D5</f>
        <v>18-00</v>
      </c>
      <c r="H5" s="114" t="str">
        <f>E5</f>
        <v>04-00</v>
      </c>
      <c r="I5" s="114" t="str">
        <f>F5</f>
        <v>09-00</v>
      </c>
      <c r="J5" s="114" t="str">
        <f>G5</f>
        <v>18-00</v>
      </c>
      <c r="K5" s="150" t="str">
        <f>H5</f>
        <v>04-00</v>
      </c>
      <c r="L5" s="150" t="str">
        <f>I5</f>
        <v>09-00</v>
      </c>
      <c r="M5" s="150" t="str">
        <f>J5</f>
        <v>18-00</v>
      </c>
      <c r="N5" s="129"/>
      <c r="X5" s="76"/>
    </row>
    <row r="6" spans="1:24" x14ac:dyDescent="0.2">
      <c r="A6" s="10" t="s">
        <v>341</v>
      </c>
      <c r="B6" s="34">
        <f>'ВЭС, ВПМЭС'!L76</f>
        <v>257.39999999999998</v>
      </c>
      <c r="C6" s="34">
        <f>'ВЭС, ВПМЭС'!M76</f>
        <v>293.5</v>
      </c>
      <c r="D6" s="34">
        <f>'ВЭС, ВПМЭС'!N76</f>
        <v>301.3</v>
      </c>
      <c r="E6" s="93">
        <f>'ВЭС, ВПМЭС'!L77</f>
        <v>235.6</v>
      </c>
      <c r="F6" s="93">
        <f>'ВЭС, ВПМЭС'!M77</f>
        <v>269.8</v>
      </c>
      <c r="G6" s="93">
        <f>'ВЭС, ВПМЭС'!N77</f>
        <v>277.7</v>
      </c>
      <c r="H6" s="93">
        <f>'ВЭС, ВПМЭС'!R76</f>
        <v>61.3</v>
      </c>
      <c r="I6" s="93">
        <f>'ВЭС, ВПМЭС'!S76</f>
        <v>73.2</v>
      </c>
      <c r="J6" s="93">
        <f>'ВЭС, ВПМЭС'!T76</f>
        <v>70.7</v>
      </c>
      <c r="K6" s="93">
        <f>'ВЭС, ВПМЭС'!X76</f>
        <v>209.3</v>
      </c>
      <c r="L6" s="93">
        <f>'ВЭС, ВПМЭС'!Y76</f>
        <v>225.9</v>
      </c>
      <c r="M6" s="93">
        <f>'ВЭС, ВПМЭС'!Z76</f>
        <v>233.3</v>
      </c>
      <c r="N6" s="163"/>
      <c r="O6" s="157">
        <f>B6+H6</f>
        <v>318.7</v>
      </c>
      <c r="P6" s="157">
        <f>C6+I6</f>
        <v>366.7</v>
      </c>
      <c r="Q6" s="157">
        <f>D6+J6</f>
        <v>372</v>
      </c>
      <c r="R6" s="158">
        <f>'ВЭС, ВПМЭС'!L78</f>
        <v>318.7</v>
      </c>
      <c r="S6" s="158">
        <f>'ВЭС, ВПМЭС'!M78</f>
        <v>366.7</v>
      </c>
      <c r="T6" s="158">
        <f>'ВЭС, ВПМЭС'!N78</f>
        <v>372</v>
      </c>
      <c r="U6" s="159">
        <f t="shared" ref="U6:U11" si="0">O6-R6</f>
        <v>0</v>
      </c>
      <c r="V6" s="159">
        <f t="shared" ref="V6:W11" si="1">P6-S6</f>
        <v>0</v>
      </c>
      <c r="W6" s="159">
        <f t="shared" si="1"/>
        <v>0</v>
      </c>
      <c r="X6" s="76"/>
    </row>
    <row r="7" spans="1:24" x14ac:dyDescent="0.2">
      <c r="A7" s="11" t="s">
        <v>340</v>
      </c>
      <c r="B7" s="34">
        <f>ВУЭС!L19</f>
        <v>28</v>
      </c>
      <c r="C7" s="34">
        <f>ВУЭС!M19</f>
        <v>35.299999999999997</v>
      </c>
      <c r="D7" s="34">
        <f>ВУЭС!N19</f>
        <v>36</v>
      </c>
      <c r="E7" s="93">
        <f>ВУЭС!L20</f>
        <v>28</v>
      </c>
      <c r="F7" s="93">
        <f>ВУЭС!M20</f>
        <v>35.299999999999997</v>
      </c>
      <c r="G7" s="93">
        <f>ВУЭС!N20</f>
        <v>36</v>
      </c>
      <c r="H7" s="93">
        <f>ВУЭС!R19</f>
        <v>9.6</v>
      </c>
      <c r="I7" s="93">
        <f>ВУЭС!S19</f>
        <v>17</v>
      </c>
      <c r="J7" s="93">
        <f>ВУЭС!T19</f>
        <v>15.6</v>
      </c>
      <c r="K7" s="93">
        <f>ВУЭС!X19</f>
        <v>9.9</v>
      </c>
      <c r="L7" s="93">
        <f>ВУЭС!Y19</f>
        <v>11.1</v>
      </c>
      <c r="M7" s="93">
        <f>ВУЭС!Z19</f>
        <v>10.6</v>
      </c>
      <c r="N7" s="163"/>
      <c r="O7" s="157">
        <f>B7+H7</f>
        <v>37.6</v>
      </c>
      <c r="P7" s="157">
        <f t="shared" ref="O7:Q10" si="2">C7+I7</f>
        <v>52.3</v>
      </c>
      <c r="Q7" s="157">
        <f t="shared" si="2"/>
        <v>51.6</v>
      </c>
      <c r="R7" s="158">
        <f>ВУЭС!L21</f>
        <v>37.6</v>
      </c>
      <c r="S7" s="158">
        <f>ВУЭС!M21</f>
        <v>52.3</v>
      </c>
      <c r="T7" s="158">
        <f>ВУЭС!N21</f>
        <v>51.6</v>
      </c>
      <c r="U7" s="159">
        <f t="shared" si="0"/>
        <v>0</v>
      </c>
      <c r="V7" s="159">
        <f t="shared" si="1"/>
        <v>0</v>
      </c>
      <c r="W7" s="159">
        <f t="shared" si="1"/>
        <v>0</v>
      </c>
      <c r="X7" s="76"/>
    </row>
    <row r="8" spans="1:24" x14ac:dyDescent="0.2">
      <c r="A8" s="11" t="s">
        <v>119</v>
      </c>
      <c r="B8" s="34">
        <f>ТЭС!L23</f>
        <v>32.700000000000003</v>
      </c>
      <c r="C8" s="34">
        <f>ТЭС!M23</f>
        <v>32</v>
      </c>
      <c r="D8" s="34">
        <f>ТЭС!N23</f>
        <v>30.6</v>
      </c>
      <c r="E8" s="93">
        <f>ТЭС!L24</f>
        <v>26.8</v>
      </c>
      <c r="F8" s="93">
        <f>ТЭС!M24</f>
        <v>25.4</v>
      </c>
      <c r="G8" s="93">
        <f>ТЭС!N24</f>
        <v>24.4</v>
      </c>
      <c r="H8" s="93">
        <f>ТЭС!R23</f>
        <v>0</v>
      </c>
      <c r="I8" s="93">
        <f>ТЭС!S23</f>
        <v>0</v>
      </c>
      <c r="J8" s="93">
        <f>ТЭС!T23</f>
        <v>0</v>
      </c>
      <c r="K8" s="93">
        <f>ТЭС!X23</f>
        <v>32.1</v>
      </c>
      <c r="L8" s="93">
        <f>ТЭС!Y23</f>
        <v>31.4</v>
      </c>
      <c r="M8" s="93">
        <f>ТЭС!Z23</f>
        <v>30.1</v>
      </c>
      <c r="N8" s="163"/>
      <c r="O8" s="157">
        <f>B8+H8</f>
        <v>32.700000000000003</v>
      </c>
      <c r="P8" s="157">
        <f t="shared" si="2"/>
        <v>32</v>
      </c>
      <c r="Q8" s="157">
        <f t="shared" si="2"/>
        <v>30.6</v>
      </c>
      <c r="R8" s="158">
        <f>ТЭС!L25</f>
        <v>32.700000000000003</v>
      </c>
      <c r="S8" s="158">
        <f>ТЭС!M25</f>
        <v>32</v>
      </c>
      <c r="T8" s="158">
        <f>ТЭС!N25</f>
        <v>30.6</v>
      </c>
      <c r="U8" s="159">
        <f t="shared" si="0"/>
        <v>0</v>
      </c>
      <c r="V8" s="159">
        <f t="shared" si="1"/>
        <v>0</v>
      </c>
      <c r="W8" s="159">
        <f t="shared" si="1"/>
        <v>0</v>
      </c>
      <c r="X8" s="76"/>
    </row>
    <row r="9" spans="1:24" x14ac:dyDescent="0.2">
      <c r="A9" s="10" t="s">
        <v>342</v>
      </c>
      <c r="B9" s="34">
        <f>'ЧЭС, ВПМЭС'!L66</f>
        <v>530.20000000000005</v>
      </c>
      <c r="C9" s="34">
        <f>'ЧЭС, ВПМЭС'!M66</f>
        <v>551.5</v>
      </c>
      <c r="D9" s="34">
        <f>'ЧЭС, ВПМЭС'!N66</f>
        <v>561.29999999999995</v>
      </c>
      <c r="E9" s="93">
        <f>'ЧЭС, ВПМЭС'!L67</f>
        <v>508</v>
      </c>
      <c r="F9" s="93">
        <f>'ЧЭС, ВПМЭС'!M67</f>
        <v>529.5</v>
      </c>
      <c r="G9" s="93">
        <f>'ЧЭС, ВПМЭС'!N67</f>
        <v>537.70000000000005</v>
      </c>
      <c r="H9" s="93">
        <f>'ЧЭС, ВПМЭС'!R66</f>
        <v>81.7</v>
      </c>
      <c r="I9" s="93">
        <f>'ЧЭС, ВПМЭС'!S66</f>
        <v>82.7</v>
      </c>
      <c r="J9" s="93">
        <f>'ЧЭС, ВПМЭС'!T66</f>
        <v>87.2</v>
      </c>
      <c r="K9" s="93">
        <f>'ЧЭС, ВПМЭС'!X66</f>
        <v>173.6</v>
      </c>
      <c r="L9" s="93">
        <f>'ЧЭС, ВПМЭС'!Y66</f>
        <v>185.6</v>
      </c>
      <c r="M9" s="93">
        <f>'ЧЭС, ВПМЭС'!Z66</f>
        <v>193.7</v>
      </c>
      <c r="N9" s="163"/>
      <c r="O9" s="157">
        <f t="shared" si="2"/>
        <v>611.9</v>
      </c>
      <c r="P9" s="157">
        <f t="shared" si="2"/>
        <v>634.20000000000005</v>
      </c>
      <c r="Q9" s="157">
        <f t="shared" si="2"/>
        <v>648.5</v>
      </c>
      <c r="R9" s="158">
        <f>'ЧЭС, ВПМЭС'!L68</f>
        <v>611.9</v>
      </c>
      <c r="S9" s="158">
        <f>'ЧЭС, ВПМЭС'!M68</f>
        <v>634.20000000000005</v>
      </c>
      <c r="T9" s="158">
        <f>'ЧЭС, ВПМЭС'!N68</f>
        <v>648.5</v>
      </c>
      <c r="U9" s="159">
        <f t="shared" si="0"/>
        <v>0</v>
      </c>
      <c r="V9" s="159">
        <f t="shared" si="1"/>
        <v>0</v>
      </c>
      <c r="W9" s="159">
        <f t="shared" si="1"/>
        <v>0</v>
      </c>
      <c r="X9" s="76"/>
    </row>
    <row r="10" spans="1:24" x14ac:dyDescent="0.2">
      <c r="A10" s="11" t="s">
        <v>120</v>
      </c>
      <c r="B10" s="34">
        <f>КЭС!L31</f>
        <v>19</v>
      </c>
      <c r="C10" s="34">
        <f>КЭС!M31</f>
        <v>19.7</v>
      </c>
      <c r="D10" s="34">
        <f>КЭС!N31</f>
        <v>19.3</v>
      </c>
      <c r="E10" s="93">
        <f>КЭС!L32</f>
        <v>11.9</v>
      </c>
      <c r="F10" s="93">
        <f>КЭС!M32</f>
        <v>11.6</v>
      </c>
      <c r="G10" s="93">
        <f>КЭС!N32</f>
        <v>11.4</v>
      </c>
      <c r="H10" s="93">
        <f>КЭС!R31</f>
        <v>21.8</v>
      </c>
      <c r="I10" s="93">
        <f>КЭС!S31</f>
        <v>22.3</v>
      </c>
      <c r="J10" s="93">
        <f>КЭС!T31</f>
        <v>22.3</v>
      </c>
      <c r="K10" s="93">
        <f>КЭС!X31</f>
        <v>33.299999999999997</v>
      </c>
      <c r="L10" s="93">
        <f>КЭС!Y31</f>
        <v>35.6</v>
      </c>
      <c r="M10" s="93">
        <f>КЭС!Z31</f>
        <v>34.4</v>
      </c>
      <c r="N10" s="163"/>
      <c r="O10" s="157">
        <f t="shared" si="2"/>
        <v>40.799999999999997</v>
      </c>
      <c r="P10" s="157">
        <f t="shared" si="2"/>
        <v>42</v>
      </c>
      <c r="Q10" s="157">
        <f t="shared" si="2"/>
        <v>41.6</v>
      </c>
      <c r="R10" s="160">
        <f>КЭС!L33</f>
        <v>40.799999999999997</v>
      </c>
      <c r="S10" s="160">
        <f>КЭС!M33</f>
        <v>42</v>
      </c>
      <c r="T10" s="160">
        <f>КЭС!N33</f>
        <v>41.6</v>
      </c>
      <c r="U10" s="159">
        <f t="shared" si="0"/>
        <v>0</v>
      </c>
      <c r="V10" s="159">
        <f t="shared" si="1"/>
        <v>0</v>
      </c>
      <c r="W10" s="159">
        <f t="shared" si="1"/>
        <v>0</v>
      </c>
      <c r="X10" s="76"/>
    </row>
    <row r="11" spans="1:24" s="13" customFormat="1" x14ac:dyDescent="0.2">
      <c r="A11" s="12" t="s">
        <v>130</v>
      </c>
      <c r="B11" s="35">
        <f>SUM(B6:B10)</f>
        <v>867.3</v>
      </c>
      <c r="C11" s="116">
        <f t="shared" ref="C11:M11" si="3">SUM(C6:C10)</f>
        <v>932</v>
      </c>
      <c r="D11" s="116">
        <f t="shared" si="3"/>
        <v>948.5</v>
      </c>
      <c r="E11" s="116">
        <f>SUM(E6:E10)</f>
        <v>810.3</v>
      </c>
      <c r="F11" s="116">
        <f t="shared" si="3"/>
        <v>871.6</v>
      </c>
      <c r="G11" s="116">
        <f t="shared" si="3"/>
        <v>887.2</v>
      </c>
      <c r="H11" s="116">
        <f>SUM(H6:H10)</f>
        <v>174.4</v>
      </c>
      <c r="I11" s="116">
        <f t="shared" si="3"/>
        <v>195.2</v>
      </c>
      <c r="J11" s="116">
        <f t="shared" si="3"/>
        <v>195.8</v>
      </c>
      <c r="K11" s="116">
        <f t="shared" si="3"/>
        <v>458.2</v>
      </c>
      <c r="L11" s="116">
        <f t="shared" si="3"/>
        <v>489.6</v>
      </c>
      <c r="M11" s="116">
        <f t="shared" si="3"/>
        <v>502.1</v>
      </c>
      <c r="N11" s="164"/>
      <c r="O11" s="161">
        <f>B11+H11</f>
        <v>1041.7</v>
      </c>
      <c r="P11" s="161">
        <f>SUM(P5:P10)</f>
        <v>1127.2</v>
      </c>
      <c r="Q11" s="161">
        <f>SUM(Q5:Q10)</f>
        <v>1144.3</v>
      </c>
      <c r="R11" s="158">
        <f>SUM(R6:R10)</f>
        <v>1041.7</v>
      </c>
      <c r="S11" s="158">
        <f>SUM(S6:S10)</f>
        <v>1127.2</v>
      </c>
      <c r="T11" s="158">
        <f>SUM(T6:T10)</f>
        <v>1144.3</v>
      </c>
      <c r="U11" s="159">
        <f t="shared" si="0"/>
        <v>0</v>
      </c>
      <c r="V11" s="159">
        <f t="shared" si="1"/>
        <v>0</v>
      </c>
      <c r="W11" s="159">
        <f t="shared" si="1"/>
        <v>0</v>
      </c>
      <c r="X11" s="155"/>
    </row>
    <row r="12" spans="1:24" s="13" customFormat="1" x14ac:dyDescent="0.2">
      <c r="A12" s="14" t="s">
        <v>131</v>
      </c>
      <c r="B12" s="35">
        <f>B11+H11</f>
        <v>1041.7</v>
      </c>
      <c r="C12" s="116">
        <f>C11+I11</f>
        <v>1127.2</v>
      </c>
      <c r="D12" s="116">
        <f>D11+J11</f>
        <v>1144.3</v>
      </c>
      <c r="E12" s="115"/>
      <c r="F12" s="115"/>
      <c r="G12" s="115"/>
      <c r="H12" s="115"/>
      <c r="I12" s="115"/>
      <c r="J12" s="115"/>
      <c r="K12" s="151"/>
      <c r="L12" s="117"/>
      <c r="M12" s="117"/>
      <c r="N12" s="165"/>
      <c r="O12" s="155"/>
      <c r="P12" s="162"/>
      <c r="Q12" s="155"/>
      <c r="R12" s="155"/>
      <c r="S12" s="155"/>
      <c r="T12" s="155"/>
      <c r="U12" s="155"/>
      <c r="V12" s="155"/>
      <c r="W12" s="155"/>
      <c r="X12" s="155"/>
    </row>
    <row r="13" spans="1:24" s="15" customFormat="1" x14ac:dyDescent="0.2">
      <c r="B13" s="16"/>
      <c r="C13" s="16"/>
      <c r="D13" s="16"/>
      <c r="E13" s="16"/>
      <c r="F13" s="80"/>
      <c r="G13" s="80"/>
      <c r="H13" s="80"/>
      <c r="I13" s="80"/>
      <c r="J13" s="80"/>
      <c r="K13" s="16"/>
      <c r="L13" s="80"/>
      <c r="M13" s="80"/>
      <c r="N13" s="134"/>
      <c r="O13" s="65"/>
      <c r="P13" s="44"/>
      <c r="Q13" s="65"/>
      <c r="R13" s="65"/>
      <c r="S13" s="65"/>
      <c r="T13" s="65"/>
      <c r="U13" s="65"/>
      <c r="V13" s="65"/>
      <c r="W13" s="65"/>
    </row>
    <row r="14" spans="1:24" s="277" customFormat="1" x14ac:dyDescent="0.2">
      <c r="B14" s="16"/>
      <c r="C14" s="16"/>
      <c r="D14" s="16"/>
      <c r="E14" s="16"/>
      <c r="K14" s="16"/>
      <c r="O14" s="65"/>
      <c r="P14" s="44"/>
      <c r="Q14" s="65"/>
      <c r="R14" s="65"/>
      <c r="S14" s="65"/>
      <c r="T14" s="65"/>
      <c r="U14" s="65"/>
      <c r="V14" s="65"/>
      <c r="W14" s="65"/>
    </row>
    <row r="15" spans="1:24" s="277" customFormat="1" x14ac:dyDescent="0.2">
      <c r="B15" s="16"/>
      <c r="C15" s="16"/>
      <c r="D15" s="16"/>
      <c r="E15" s="16"/>
      <c r="K15" s="16"/>
      <c r="O15" s="65"/>
      <c r="P15" s="44"/>
      <c r="Q15" s="65"/>
      <c r="R15" s="65"/>
      <c r="S15" s="65"/>
      <c r="T15" s="65"/>
      <c r="U15" s="65"/>
      <c r="V15" s="65"/>
      <c r="W15" s="65"/>
    </row>
    <row r="16" spans="1:24" s="277" customFormat="1" hidden="1" x14ac:dyDescent="0.2">
      <c r="B16" s="16"/>
      <c r="C16" s="16"/>
      <c r="D16" s="16"/>
      <c r="E16" s="16"/>
      <c r="K16" s="16"/>
      <c r="O16" s="65"/>
      <c r="P16" s="44"/>
      <c r="Q16" s="65"/>
      <c r="R16" s="65"/>
      <c r="S16" s="65"/>
      <c r="T16" s="65"/>
      <c r="U16" s="65"/>
      <c r="V16" s="65"/>
      <c r="W16" s="65"/>
    </row>
    <row r="17" spans="1:23" hidden="1" x14ac:dyDescent="0.2">
      <c r="B17" s="17"/>
      <c r="C17" s="16"/>
      <c r="H17" s="325" t="s">
        <v>251</v>
      </c>
      <c r="I17" s="325"/>
      <c r="J17" s="325"/>
    </row>
    <row r="18" spans="1:23" hidden="1" x14ac:dyDescent="0.2">
      <c r="B18" s="17"/>
      <c r="C18" s="16"/>
      <c r="D18" s="16"/>
      <c r="E18" s="16"/>
      <c r="H18" s="83">
        <f>H11/8</f>
        <v>21.8</v>
      </c>
      <c r="I18" s="125">
        <f>I11/8</f>
        <v>24.4</v>
      </c>
      <c r="J18" s="125">
        <f>J11/8</f>
        <v>24.5</v>
      </c>
    </row>
    <row r="19" spans="1:23" hidden="1" x14ac:dyDescent="0.2">
      <c r="B19" s="17"/>
      <c r="C19" s="16"/>
      <c r="D19" s="16"/>
      <c r="E19" s="16"/>
      <c r="F19" s="134"/>
      <c r="G19" s="190">
        <v>2</v>
      </c>
      <c r="H19" s="102">
        <f>H18*2</f>
        <v>43.6</v>
      </c>
      <c r="I19" s="102">
        <f>I18*2</f>
        <v>48.8</v>
      </c>
      <c r="J19" s="102">
        <f>J18*2</f>
        <v>49</v>
      </c>
      <c r="K19" s="134"/>
      <c r="L19" s="134"/>
      <c r="M19" s="134"/>
    </row>
    <row r="20" spans="1:23" s="15" customFormat="1" hidden="1" x14ac:dyDescent="0.2">
      <c r="A20" s="18"/>
      <c r="C20" s="80"/>
      <c r="D20" s="80"/>
      <c r="E20" s="80"/>
      <c r="F20" s="80"/>
      <c r="G20" s="132">
        <v>0.5</v>
      </c>
      <c r="H20" s="77">
        <f>H18/2</f>
        <v>10.9</v>
      </c>
      <c r="I20" s="77">
        <f>I18/2</f>
        <v>12.2</v>
      </c>
      <c r="J20" s="77">
        <f>J18/2</f>
        <v>12.3</v>
      </c>
      <c r="K20" s="109"/>
      <c r="L20" s="80"/>
      <c r="M20" s="80"/>
      <c r="N20" s="134"/>
      <c r="O20" s="65"/>
      <c r="P20" s="44"/>
      <c r="Q20" s="65"/>
      <c r="R20" s="65"/>
      <c r="S20" s="65"/>
      <c r="T20" s="65"/>
      <c r="U20" s="65"/>
      <c r="V20" s="65"/>
      <c r="W20" s="65"/>
    </row>
    <row r="21" spans="1:23" hidden="1" x14ac:dyDescent="0.2">
      <c r="A21" s="2"/>
      <c r="B21" s="19"/>
      <c r="C21" s="118"/>
      <c r="D21" s="118"/>
      <c r="E21" s="81"/>
      <c r="F21" s="81"/>
      <c r="G21" s="119">
        <v>5</v>
      </c>
      <c r="H21" s="120">
        <f>'ВЭС, ВПМЭС'!R62+'ВЭС, ВПМЭС'!R63+'ВЭС, ВПМЭС'!R64+'ВЭС, ВПМЭС'!R65+'ЧЭС, ВПМЭС'!R59</f>
        <v>27.7</v>
      </c>
      <c r="I21" s="120">
        <f>'ВЭС, ВПМЭС'!S62+'ВЭС, ВПМЭС'!S63+'ВЭС, ВПМЭС'!S64+'ВЭС, ВПМЭС'!S65+'ЧЭС, ВПМЭС'!S59</f>
        <v>31.4</v>
      </c>
      <c r="J21" s="120">
        <f>'ВЭС, ВПМЭС'!T62+'ВЭС, ВПМЭС'!T63+'ВЭС, ВПМЭС'!T64+'ВЭС, ВПМЭС'!T65+'ЧЭС, ВПМЭС'!T59</f>
        <v>29.7</v>
      </c>
      <c r="K21" s="121"/>
      <c r="L21" s="81"/>
      <c r="M21" s="81"/>
      <c r="N21" s="81"/>
    </row>
    <row r="22" spans="1:23" s="15" customFormat="1" hidden="1" x14ac:dyDescent="0.2">
      <c r="A22" s="20"/>
      <c r="B22" s="16"/>
      <c r="C22" s="16"/>
      <c r="D22" s="16"/>
      <c r="E22" s="80"/>
      <c r="F22" s="80"/>
      <c r="G22" s="42">
        <f>G21+5</f>
        <v>10</v>
      </c>
      <c r="H22" s="86">
        <f>'ВЭС, ВПМЭС'!R66+'ВЭС, ВПМЭС'!R67+'ВЭС, ВПМЭС'!R68+'ЧЭС, ВПМЭС'!R60+ВУЭС!R16</f>
        <v>17.5</v>
      </c>
      <c r="I22" s="86">
        <f>'ВЭС, ВПМЭС'!S66+'ВЭС, ВПМЭС'!S67+'ВЭС, ВПМЭС'!S68+'ЧЭС, ВПМЭС'!S60+ВУЭС!S16</f>
        <v>23.1</v>
      </c>
      <c r="J22" s="86">
        <f>'ВЭС, ВПМЭС'!T66+'ВЭС, ВПМЭС'!T67+'ВЭС, ВПМЭС'!T68+'ЧЭС, ВПМЭС'!T60+ВУЭС!T16</f>
        <v>22.4</v>
      </c>
      <c r="K22" s="109"/>
      <c r="L22" s="80"/>
      <c r="M22" s="80"/>
      <c r="N22" s="134"/>
      <c r="O22" s="65"/>
      <c r="P22" s="44"/>
      <c r="Q22" s="65"/>
      <c r="R22" s="65"/>
      <c r="S22" s="65"/>
      <c r="T22" s="65"/>
      <c r="U22" s="65"/>
      <c r="V22" s="65"/>
      <c r="W22" s="65"/>
    </row>
    <row r="23" spans="1:23" hidden="1" x14ac:dyDescent="0.2">
      <c r="A23" s="2"/>
      <c r="B23" s="21"/>
      <c r="C23" s="122"/>
      <c r="D23" s="122"/>
      <c r="G23" s="42">
        <f t="shared" ref="G23:G28" si="4">G22+5</f>
        <v>15</v>
      </c>
      <c r="H23" s="86">
        <f>'ВЭС, ВПМЭС'!R69+'ВЭС, ВПМЭС'!R70+'ВЭС, ВПМЭС'!R71+'ВЭС, ВПМЭС'!R72</f>
        <v>20.7</v>
      </c>
      <c r="I23" s="86">
        <f>'ВЭС, ВПМЭС'!S69+'ВЭС, ВПМЭС'!S70+'ВЭС, ВПМЭС'!S71+'ВЭС, ВПМЭС'!S72</f>
        <v>22.7</v>
      </c>
      <c r="J23" s="86">
        <f>'ВЭС, ВПМЭС'!T69+'ВЭС, ВПМЭС'!T70+'ВЭС, ВПМЭС'!T71+'ВЭС, ВПМЭС'!T72</f>
        <v>23.9</v>
      </c>
      <c r="K23" s="109"/>
    </row>
    <row r="24" spans="1:23" hidden="1" x14ac:dyDescent="0.2">
      <c r="G24" s="42">
        <f t="shared" si="4"/>
        <v>20</v>
      </c>
      <c r="H24" s="86">
        <f>'ВЭС, ВПМЭС'!R73+'ЧЭС, ВПМЭС'!R61+ВУЭС!R17+КЭС!R23+КЭС!R24+КЭС!R25+КЭС!R26+КЭС!R27</f>
        <v>22.6</v>
      </c>
      <c r="I24" s="86">
        <f>'ВЭС, ВПМЭС'!S73+'ЧЭС, ВПМЭС'!S61+ВУЭС!S17+КЭС!S23+КЭС!S24+КЭС!S25+КЭС!S26+КЭС!S27</f>
        <v>26.2</v>
      </c>
      <c r="J24" s="86">
        <f>'ВЭС, ВПМЭС'!T73+'ЧЭС, ВПМЭС'!T61+ВУЭС!T17+КЭС!T23+КЭС!T24+КЭС!T25+КЭС!T26+КЭС!T27</f>
        <v>23</v>
      </c>
      <c r="K24" s="109"/>
    </row>
    <row r="25" spans="1:23" hidden="1" x14ac:dyDescent="0.2">
      <c r="G25" s="42">
        <f t="shared" si="4"/>
        <v>25</v>
      </c>
      <c r="H25" s="86">
        <f>'ЧЭС, ВПМЭС'!R62</f>
        <v>24.5</v>
      </c>
      <c r="I25" s="86">
        <f>'ЧЭС, ВПМЭС'!S62</f>
        <v>25.2</v>
      </c>
      <c r="J25" s="86">
        <f>'ЧЭС, ВПМЭС'!T62</f>
        <v>27.9</v>
      </c>
      <c r="K25" s="109"/>
    </row>
    <row r="26" spans="1:23" hidden="1" x14ac:dyDescent="0.2">
      <c r="G26" s="42">
        <f>G25+5</f>
        <v>30</v>
      </c>
      <c r="H26" s="86">
        <f>'ЧЭС, ВПМЭС'!R63</f>
        <v>21.2</v>
      </c>
      <c r="I26" s="86">
        <f>'ЧЭС, ВПМЭС'!S63</f>
        <v>20.5</v>
      </c>
      <c r="J26" s="86">
        <f>'ЧЭС, ВПМЭС'!T63</f>
        <v>24.6</v>
      </c>
      <c r="K26" s="109"/>
    </row>
    <row r="27" spans="1:23" hidden="1" x14ac:dyDescent="0.2">
      <c r="G27" s="42">
        <f t="shared" si="4"/>
        <v>35</v>
      </c>
      <c r="H27" s="86">
        <f>'ВЭС, ВПМЭС'!R74+'ВЭС, ВПМЭС'!R75+ВУЭС!R18+КЭС!R28+КЭС!R29+КЭС!R30</f>
        <v>20.6</v>
      </c>
      <c r="I27" s="86">
        <f>'ВЭС, ВПМЭС'!S74+'ВЭС, ВПМЭС'!S75+ВУЭС!S18+КЭС!S28+КЭС!S29+КЭС!S30</f>
        <v>26.6</v>
      </c>
      <c r="J27" s="86">
        <f>'ВЭС, ВПМЭС'!T74+'ВЭС, ВПМЭС'!T75+ВУЭС!T18+КЭС!T28+КЭС!T29+КЭС!T30</f>
        <v>24.8</v>
      </c>
      <c r="K27" s="109"/>
    </row>
    <row r="28" spans="1:23" hidden="1" x14ac:dyDescent="0.2">
      <c r="B28" s="17"/>
      <c r="C28" s="16"/>
      <c r="D28" s="16"/>
      <c r="G28" s="42">
        <f t="shared" si="4"/>
        <v>40</v>
      </c>
      <c r="H28" s="86">
        <f>'ЧЭС, ВПМЭС'!R64+'ЧЭС, ВПМЭС'!R65</f>
        <v>19.600000000000001</v>
      </c>
      <c r="I28" s="86">
        <f>'ЧЭС, ВПМЭС'!S64+'ЧЭС, ВПМЭС'!S65</f>
        <v>19.5</v>
      </c>
      <c r="J28" s="86">
        <f>'ЧЭС, ВПМЭС'!T64+'ЧЭС, ВПМЭС'!T65</f>
        <v>19.5</v>
      </c>
      <c r="K28" s="109"/>
    </row>
    <row r="29" spans="1:23" hidden="1" x14ac:dyDescent="0.2">
      <c r="B29" s="17"/>
      <c r="C29" s="16"/>
      <c r="D29" s="16"/>
      <c r="G29" s="123"/>
      <c r="H29" s="125">
        <f>SUM(H21:H28)</f>
        <v>174.4</v>
      </c>
      <c r="I29" s="125">
        <f>SUM(I21:I28)</f>
        <v>195.2</v>
      </c>
      <c r="J29" s="125">
        <f>SUM(J21:J28)</f>
        <v>195.8</v>
      </c>
      <c r="K29" s="109"/>
    </row>
    <row r="30" spans="1:23" hidden="1" x14ac:dyDescent="0.2">
      <c r="G30" s="123"/>
      <c r="H30" s="102">
        <f>H11-H29</f>
        <v>0</v>
      </c>
      <c r="I30" s="102">
        <f>I11-I29</f>
        <v>0</v>
      </c>
      <c r="J30" s="102">
        <f>J11-J29</f>
        <v>0</v>
      </c>
      <c r="K30" s="109"/>
    </row>
    <row r="31" spans="1:23" hidden="1" x14ac:dyDescent="0.2">
      <c r="G31" s="123"/>
      <c r="H31" s="109"/>
      <c r="I31" s="109"/>
      <c r="J31" s="109"/>
      <c r="K31" s="109"/>
    </row>
    <row r="32" spans="1:23" x14ac:dyDescent="0.2">
      <c r="G32" s="123"/>
      <c r="H32" s="109"/>
      <c r="I32" s="109"/>
      <c r="J32" s="109"/>
      <c r="K32" s="109"/>
    </row>
    <row r="33" spans="7:11" x14ac:dyDescent="0.2">
      <c r="G33" s="123"/>
      <c r="H33" s="109"/>
      <c r="I33" s="109"/>
      <c r="J33" s="109"/>
      <c r="K33" s="109"/>
    </row>
    <row r="34" spans="7:11" x14ac:dyDescent="0.2">
      <c r="G34" s="123"/>
      <c r="H34" s="109"/>
      <c r="I34" s="109"/>
      <c r="J34" s="109"/>
      <c r="K34" s="109"/>
    </row>
    <row r="35" spans="7:11" x14ac:dyDescent="0.2">
      <c r="G35" s="123"/>
      <c r="H35" s="109"/>
      <c r="I35" s="109"/>
      <c r="J35" s="109"/>
      <c r="K35" s="109"/>
    </row>
    <row r="36" spans="7:11" x14ac:dyDescent="0.2">
      <c r="G36" s="123"/>
      <c r="H36" s="109"/>
      <c r="I36" s="109"/>
      <c r="J36" s="109"/>
      <c r="K36" s="109"/>
    </row>
    <row r="37" spans="7:11" x14ac:dyDescent="0.2">
      <c r="G37" s="123"/>
      <c r="H37" s="109"/>
      <c r="I37" s="109"/>
      <c r="J37" s="109"/>
      <c r="K37" s="109"/>
    </row>
    <row r="38" spans="7:11" x14ac:dyDescent="0.2">
      <c r="G38" s="123"/>
      <c r="H38" s="109"/>
      <c r="I38" s="109"/>
      <c r="J38" s="109"/>
      <c r="K38" s="109"/>
    </row>
    <row r="39" spans="7:11" x14ac:dyDescent="0.2">
      <c r="H39" s="109"/>
      <c r="I39" s="109"/>
      <c r="J39" s="109"/>
      <c r="K39" s="109"/>
    </row>
    <row r="40" spans="7:11" x14ac:dyDescent="0.2">
      <c r="H40" s="109"/>
      <c r="I40" s="109"/>
      <c r="J40" s="109"/>
      <c r="K40" s="109"/>
    </row>
  </sheetData>
  <mergeCells count="11">
    <mergeCell ref="H17:J17"/>
    <mergeCell ref="A1:M1"/>
    <mergeCell ref="K3:M3"/>
    <mergeCell ref="K4:M4"/>
    <mergeCell ref="A3:A5"/>
    <mergeCell ref="B4:D4"/>
    <mergeCell ref="E4:G4"/>
    <mergeCell ref="H4:J4"/>
    <mergeCell ref="B3:D3"/>
    <mergeCell ref="E3:G3"/>
    <mergeCell ref="H3:J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7"/>
  <sheetViews>
    <sheetView view="pageBreakPreview" zoomScaleNormal="100" zoomScaleSheetLayoutView="100" workbookViewId="0">
      <pane xSplit="8" ySplit="9" topLeftCell="I10" activePane="bottomRight" state="frozen"/>
      <selection pane="topRight" activeCell="I1" sqref="I1"/>
      <selection pane="bottomLeft" activeCell="A10" sqref="A10"/>
      <selection pane="bottomRight" activeCell="AC67" sqref="AC67"/>
    </sheetView>
  </sheetViews>
  <sheetFormatPr defaultRowHeight="12.75" x14ac:dyDescent="0.2"/>
  <cols>
    <col min="1" max="1" width="15.140625" style="138" customWidth="1"/>
    <col min="2" max="2" width="18" style="138" customWidth="1"/>
    <col min="3" max="3" width="5.140625" style="289" customWidth="1"/>
    <col min="4" max="4" width="5.5703125" style="289" customWidth="1"/>
    <col min="5" max="5" width="6.5703125" style="289" customWidth="1"/>
    <col min="6" max="6" width="7.85546875" style="289" hidden="1" customWidth="1"/>
    <col min="7" max="8" width="6.140625" style="289" hidden="1" customWidth="1"/>
    <col min="9" max="9" width="3.85546875" style="289" customWidth="1"/>
    <col min="10" max="10" width="5.5703125" style="289" customWidth="1"/>
    <col min="11" max="11" width="4.7109375" style="289" customWidth="1"/>
    <col min="12" max="12" width="5.5703125" style="289" customWidth="1"/>
    <col min="13" max="14" width="6.140625" style="289" customWidth="1"/>
    <col min="15" max="15" width="4.5703125" style="289" customWidth="1"/>
    <col min="16" max="16" width="5.42578125" style="289" customWidth="1"/>
    <col min="17" max="17" width="5" style="289" customWidth="1"/>
    <col min="18" max="18" width="4.85546875" style="289" customWidth="1"/>
    <col min="19" max="19" width="5.42578125" style="289" customWidth="1"/>
    <col min="20" max="20" width="5.140625" style="289" customWidth="1"/>
    <col min="21" max="21" width="4.28515625" style="289" customWidth="1"/>
    <col min="22" max="22" width="5.42578125" style="289" customWidth="1"/>
    <col min="23" max="23" width="4.85546875" style="289" customWidth="1"/>
    <col min="24" max="24" width="5.5703125" style="289" customWidth="1"/>
    <col min="25" max="25" width="5.42578125" style="289" customWidth="1"/>
    <col min="26" max="26" width="5.7109375" style="289" customWidth="1"/>
    <col min="27" max="29" width="9.140625" style="289" customWidth="1"/>
    <col min="30" max="16384" width="9.140625" style="289"/>
  </cols>
  <sheetData>
    <row r="1" spans="1:27" x14ac:dyDescent="0.2">
      <c r="U1" s="138" t="str">
        <f>'Совм. АЧР-1-АЧР-2'!AL1</f>
        <v>Приложение №71</v>
      </c>
    </row>
    <row r="2" spans="1:27" x14ac:dyDescent="0.2">
      <c r="U2" s="138" t="str">
        <f>'Совм. АЧР-1-АЧР-2'!AL2</f>
        <v>к приказу Минэнерго России</v>
      </c>
    </row>
    <row r="3" spans="1:27" x14ac:dyDescent="0.2">
      <c r="U3" s="138" t="str">
        <f>'Совм. АЧР-1-АЧР-2'!AL3</f>
        <v>от 23 июля 2012 г. № 340</v>
      </c>
    </row>
    <row r="4" spans="1:27" x14ac:dyDescent="0.2">
      <c r="I4" s="289" t="s">
        <v>314</v>
      </c>
      <c r="U4" s="138"/>
    </row>
    <row r="6" spans="1:27" x14ac:dyDescent="0.2">
      <c r="A6" s="346" t="s">
        <v>0</v>
      </c>
      <c r="B6" s="346" t="s">
        <v>1</v>
      </c>
      <c r="C6" s="341" t="s">
        <v>2</v>
      </c>
      <c r="D6" s="342"/>
      <c r="E6" s="342"/>
      <c r="F6" s="342"/>
      <c r="G6" s="342"/>
      <c r="H6" s="343"/>
      <c r="I6" s="341" t="s">
        <v>3</v>
      </c>
      <c r="J6" s="342"/>
      <c r="K6" s="343"/>
      <c r="L6" s="349" t="str">
        <f>F7</f>
        <v>Мощность, МВт</v>
      </c>
      <c r="M6" s="350"/>
      <c r="N6" s="351"/>
      <c r="O6" s="273" t="s">
        <v>4</v>
      </c>
      <c r="P6" s="274"/>
      <c r="Q6" s="274"/>
      <c r="R6" s="349" t="str">
        <f>L6</f>
        <v>Мощность, МВт</v>
      </c>
      <c r="S6" s="350"/>
      <c r="T6" s="351"/>
      <c r="U6" s="341" t="s">
        <v>5</v>
      </c>
      <c r="V6" s="342"/>
      <c r="W6" s="343"/>
      <c r="X6" s="349" t="str">
        <f>L6</f>
        <v>Мощность, МВт</v>
      </c>
      <c r="Y6" s="350"/>
      <c r="Z6" s="351"/>
      <c r="AA6" s="44"/>
    </row>
    <row r="7" spans="1:27" ht="12.75" customHeight="1" x14ac:dyDescent="0.2">
      <c r="A7" s="347"/>
      <c r="B7" s="347"/>
      <c r="C7" s="346" t="s">
        <v>304</v>
      </c>
      <c r="D7" s="338" t="s">
        <v>345</v>
      </c>
      <c r="E7" s="339"/>
      <c r="F7" s="349" t="str">
        <f>Свод!B4</f>
        <v>Мощность, МВт</v>
      </c>
      <c r="G7" s="350"/>
      <c r="H7" s="351"/>
      <c r="I7" s="346" t="s">
        <v>305</v>
      </c>
      <c r="J7" s="338" t="str">
        <f>D7</f>
        <v>уставки</v>
      </c>
      <c r="K7" s="340"/>
      <c r="L7" s="352"/>
      <c r="M7" s="353"/>
      <c r="N7" s="354"/>
      <c r="O7" s="346" t="s">
        <v>306</v>
      </c>
      <c r="P7" s="338" t="str">
        <f>J7</f>
        <v>уставки</v>
      </c>
      <c r="Q7" s="340"/>
      <c r="R7" s="352"/>
      <c r="S7" s="353"/>
      <c r="T7" s="354"/>
      <c r="U7" s="327" t="s">
        <v>6</v>
      </c>
      <c r="V7" s="338" t="str">
        <f>P7</f>
        <v>уставки</v>
      </c>
      <c r="W7" s="340"/>
      <c r="X7" s="352"/>
      <c r="Y7" s="353"/>
      <c r="Z7" s="354"/>
      <c r="AA7" s="44"/>
    </row>
    <row r="8" spans="1:27" ht="24" customHeight="1" x14ac:dyDescent="0.2">
      <c r="A8" s="348"/>
      <c r="B8" s="348"/>
      <c r="C8" s="348"/>
      <c r="D8" s="181" t="s">
        <v>7</v>
      </c>
      <c r="E8" s="181" t="s">
        <v>8</v>
      </c>
      <c r="F8" s="287" t="str">
        <f>Свод!B5</f>
        <v>04-00</v>
      </c>
      <c r="G8" s="287" t="str">
        <f>Свод!C5</f>
        <v>09-00</v>
      </c>
      <c r="H8" s="287" t="str">
        <f>Свод!D5</f>
        <v>18-00</v>
      </c>
      <c r="I8" s="348"/>
      <c r="J8" s="181" t="s">
        <v>7</v>
      </c>
      <c r="K8" s="181" t="s">
        <v>8</v>
      </c>
      <c r="L8" s="287" t="str">
        <f>F8</f>
        <v>04-00</v>
      </c>
      <c r="M8" s="287" t="str">
        <f>G8</f>
        <v>09-00</v>
      </c>
      <c r="N8" s="287" t="str">
        <f>H8</f>
        <v>18-00</v>
      </c>
      <c r="O8" s="348"/>
      <c r="P8" s="181" t="s">
        <v>7</v>
      </c>
      <c r="Q8" s="181" t="s">
        <v>8</v>
      </c>
      <c r="R8" s="287" t="str">
        <f>L8</f>
        <v>04-00</v>
      </c>
      <c r="S8" s="287" t="str">
        <f>M8</f>
        <v>09-00</v>
      </c>
      <c r="T8" s="287" t="str">
        <f>N8</f>
        <v>18-00</v>
      </c>
      <c r="U8" s="327"/>
      <c r="V8" s="181" t="s">
        <v>7</v>
      </c>
      <c r="W8" s="181" t="s">
        <v>8</v>
      </c>
      <c r="X8" s="287" t="str">
        <f>R8</f>
        <v>04-00</v>
      </c>
      <c r="Y8" s="287" t="str">
        <f>S8</f>
        <v>09-00</v>
      </c>
      <c r="Z8" s="287" t="str">
        <f>T8</f>
        <v>18-00</v>
      </c>
      <c r="AA8" s="44"/>
    </row>
    <row r="9" spans="1:27" x14ac:dyDescent="0.2">
      <c r="A9" s="344" t="s">
        <v>83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5"/>
      <c r="S9" s="345"/>
      <c r="T9" s="345"/>
      <c r="U9" s="345"/>
      <c r="V9" s="345"/>
      <c r="W9" s="345"/>
      <c r="X9" s="345"/>
      <c r="AA9" s="44"/>
    </row>
    <row r="10" spans="1:27" s="101" customFormat="1" ht="38.25" x14ac:dyDescent="0.2">
      <c r="A10" s="88" t="s">
        <v>424</v>
      </c>
      <c r="B10" s="88" t="s">
        <v>426</v>
      </c>
      <c r="C10" s="140" t="s">
        <v>103</v>
      </c>
      <c r="D10" s="139">
        <v>49.2</v>
      </c>
      <c r="E10" s="139">
        <v>0.3</v>
      </c>
      <c r="F10" s="139"/>
      <c r="G10" s="139"/>
      <c r="H10" s="139"/>
      <c r="I10" s="139"/>
      <c r="J10" s="139"/>
      <c r="K10" s="84"/>
      <c r="L10" s="139">
        <v>0.3</v>
      </c>
      <c r="M10" s="139">
        <v>0.4</v>
      </c>
      <c r="N10" s="139">
        <v>0.5</v>
      </c>
      <c r="O10" s="84"/>
      <c r="P10" s="139"/>
      <c r="Q10" s="84"/>
      <c r="R10" s="84"/>
      <c r="S10" s="84"/>
      <c r="T10" s="84"/>
      <c r="U10" s="84">
        <v>1</v>
      </c>
      <c r="V10" s="139">
        <v>49.8</v>
      </c>
      <c r="W10" s="84">
        <v>100</v>
      </c>
      <c r="X10" s="139">
        <f t="shared" ref="X10:Z11" si="0">L10</f>
        <v>0.3</v>
      </c>
      <c r="Y10" s="139">
        <f t="shared" si="0"/>
        <v>0.4</v>
      </c>
      <c r="Z10" s="139">
        <f t="shared" si="0"/>
        <v>0.5</v>
      </c>
    </row>
    <row r="11" spans="1:27" s="101" customFormat="1" ht="38.25" x14ac:dyDescent="0.2">
      <c r="A11" s="88" t="s">
        <v>53</v>
      </c>
      <c r="B11" s="88" t="s">
        <v>54</v>
      </c>
      <c r="C11" s="140" t="s">
        <v>103</v>
      </c>
      <c r="D11" s="139">
        <v>49.2</v>
      </c>
      <c r="E11" s="97">
        <v>0.15</v>
      </c>
      <c r="F11" s="139"/>
      <c r="G11" s="139"/>
      <c r="H11" s="139"/>
      <c r="I11" s="139"/>
      <c r="J11" s="139"/>
      <c r="K11" s="84"/>
      <c r="L11" s="139">
        <v>1.2</v>
      </c>
      <c r="M11" s="139">
        <v>1.3</v>
      </c>
      <c r="N11" s="139">
        <v>1.3</v>
      </c>
      <c r="O11" s="84"/>
      <c r="P11" s="139"/>
      <c r="Q11" s="84"/>
      <c r="R11" s="84"/>
      <c r="S11" s="84"/>
      <c r="T11" s="84"/>
      <c r="U11" s="84">
        <v>1</v>
      </c>
      <c r="V11" s="139">
        <v>49.8</v>
      </c>
      <c r="W11" s="84">
        <v>100</v>
      </c>
      <c r="X11" s="139">
        <f t="shared" si="0"/>
        <v>1.2</v>
      </c>
      <c r="Y11" s="139">
        <f t="shared" si="0"/>
        <v>1.3</v>
      </c>
      <c r="Z11" s="139">
        <f t="shared" si="0"/>
        <v>1.3</v>
      </c>
    </row>
    <row r="12" spans="1:27" s="101" customFormat="1" ht="38.25" x14ac:dyDescent="0.2">
      <c r="A12" s="88" t="s">
        <v>57</v>
      </c>
      <c r="B12" s="88" t="s">
        <v>58</v>
      </c>
      <c r="C12" s="140" t="s">
        <v>103</v>
      </c>
      <c r="D12" s="139">
        <v>49.2</v>
      </c>
      <c r="E12" s="139">
        <v>0.2</v>
      </c>
      <c r="F12" s="139"/>
      <c r="G12" s="139"/>
      <c r="H12" s="139"/>
      <c r="I12" s="84"/>
      <c r="J12" s="139"/>
      <c r="K12" s="84"/>
      <c r="L12" s="139">
        <v>1.6</v>
      </c>
      <c r="M12" s="139">
        <v>1.7</v>
      </c>
      <c r="N12" s="139">
        <v>1.8</v>
      </c>
      <c r="O12" s="84"/>
      <c r="P12" s="139"/>
      <c r="Q12" s="84"/>
      <c r="R12" s="84"/>
      <c r="S12" s="84"/>
      <c r="T12" s="84"/>
      <c r="U12" s="84"/>
      <c r="V12" s="139"/>
      <c r="W12" s="84"/>
      <c r="X12" s="139"/>
      <c r="Y12" s="99"/>
      <c r="Z12" s="99"/>
    </row>
    <row r="13" spans="1:27" s="101" customFormat="1" ht="16.5" customHeight="1" x14ac:dyDescent="0.2">
      <c r="A13" s="88" t="s">
        <v>82</v>
      </c>
      <c r="B13" s="88" t="s">
        <v>65</v>
      </c>
      <c r="C13" s="140" t="s">
        <v>103</v>
      </c>
      <c r="D13" s="139">
        <v>49.2</v>
      </c>
      <c r="E13" s="139">
        <v>0.2</v>
      </c>
      <c r="F13" s="139"/>
      <c r="G13" s="139"/>
      <c r="H13" s="139"/>
      <c r="I13" s="139"/>
      <c r="J13" s="139"/>
      <c r="K13" s="84"/>
      <c r="L13" s="139">
        <v>1</v>
      </c>
      <c r="M13" s="139">
        <v>1</v>
      </c>
      <c r="N13" s="139">
        <v>1.2</v>
      </c>
      <c r="O13" s="84"/>
      <c r="P13" s="139"/>
      <c r="Q13" s="84"/>
      <c r="R13" s="139"/>
      <c r="S13" s="139"/>
      <c r="T13" s="139"/>
      <c r="U13" s="84">
        <v>1</v>
      </c>
      <c r="V13" s="139">
        <v>49.8</v>
      </c>
      <c r="W13" s="84">
        <v>100</v>
      </c>
      <c r="X13" s="139">
        <f>L13</f>
        <v>1</v>
      </c>
      <c r="Y13" s="139">
        <f>M13</f>
        <v>1</v>
      </c>
      <c r="Z13" s="139">
        <f>N13</f>
        <v>1.2</v>
      </c>
    </row>
    <row r="14" spans="1:27" s="101" customFormat="1" x14ac:dyDescent="0.2">
      <c r="A14" s="88" t="s">
        <v>60</v>
      </c>
      <c r="B14" s="88" t="s">
        <v>61</v>
      </c>
      <c r="C14" s="140" t="s">
        <v>103</v>
      </c>
      <c r="D14" s="139">
        <v>49.2</v>
      </c>
      <c r="E14" s="139">
        <v>0.2</v>
      </c>
      <c r="F14" s="139"/>
      <c r="G14" s="139"/>
      <c r="H14" s="139"/>
      <c r="I14" s="84"/>
      <c r="J14" s="139"/>
      <c r="K14" s="84"/>
      <c r="L14" s="139">
        <v>1.2</v>
      </c>
      <c r="M14" s="139">
        <v>1.3</v>
      </c>
      <c r="N14" s="139">
        <v>1.2</v>
      </c>
      <c r="O14" s="84"/>
      <c r="P14" s="139"/>
      <c r="Q14" s="84"/>
      <c r="R14" s="84"/>
      <c r="S14" s="84"/>
      <c r="T14" s="84"/>
      <c r="U14" s="84"/>
      <c r="V14" s="139"/>
      <c r="W14" s="84"/>
      <c r="X14" s="139"/>
      <c r="Y14" s="99"/>
      <c r="Z14" s="99"/>
    </row>
    <row r="15" spans="1:27" s="101" customFormat="1" ht="66" customHeight="1" x14ac:dyDescent="0.2">
      <c r="A15" s="88" t="s">
        <v>55</v>
      </c>
      <c r="B15" s="88" t="s">
        <v>56</v>
      </c>
      <c r="C15" s="140" t="s">
        <v>103</v>
      </c>
      <c r="D15" s="139">
        <v>49.2</v>
      </c>
      <c r="E15" s="139">
        <v>0.2</v>
      </c>
      <c r="F15" s="139"/>
      <c r="G15" s="139"/>
      <c r="H15" s="139"/>
      <c r="I15" s="139"/>
      <c r="J15" s="139"/>
      <c r="K15" s="84"/>
      <c r="L15" s="139">
        <v>2.2000000000000002</v>
      </c>
      <c r="M15" s="139">
        <v>2.2999999999999998</v>
      </c>
      <c r="N15" s="139">
        <v>2.2000000000000002</v>
      </c>
      <c r="O15" s="84"/>
      <c r="P15" s="139"/>
      <c r="Q15" s="84"/>
      <c r="R15" s="139"/>
      <c r="S15" s="139"/>
      <c r="T15" s="139"/>
      <c r="U15" s="84">
        <v>2</v>
      </c>
      <c r="V15" s="139">
        <v>49.8</v>
      </c>
      <c r="W15" s="84">
        <v>95</v>
      </c>
      <c r="X15" s="139">
        <f t="shared" ref="X15:Z16" si="1">L15</f>
        <v>2.2000000000000002</v>
      </c>
      <c r="Y15" s="139">
        <f t="shared" si="1"/>
        <v>2.2999999999999998</v>
      </c>
      <c r="Z15" s="139">
        <f t="shared" si="1"/>
        <v>2.2000000000000002</v>
      </c>
    </row>
    <row r="16" spans="1:27" s="101" customFormat="1" ht="69" customHeight="1" x14ac:dyDescent="0.2">
      <c r="A16" s="88" t="s">
        <v>62</v>
      </c>
      <c r="B16" s="88" t="s">
        <v>63</v>
      </c>
      <c r="C16" s="140" t="s">
        <v>103</v>
      </c>
      <c r="D16" s="139">
        <v>49.2</v>
      </c>
      <c r="E16" s="97">
        <v>0.15</v>
      </c>
      <c r="F16" s="139"/>
      <c r="G16" s="139"/>
      <c r="H16" s="139"/>
      <c r="I16" s="84"/>
      <c r="J16" s="139"/>
      <c r="K16" s="84"/>
      <c r="L16" s="139">
        <v>0.8</v>
      </c>
      <c r="M16" s="139">
        <v>0.9</v>
      </c>
      <c r="N16" s="139">
        <v>0.9</v>
      </c>
      <c r="O16" s="84"/>
      <c r="P16" s="139"/>
      <c r="Q16" s="84"/>
      <c r="R16" s="139"/>
      <c r="S16" s="139"/>
      <c r="T16" s="139"/>
      <c r="U16" s="84">
        <v>1</v>
      </c>
      <c r="V16" s="139">
        <v>49.8</v>
      </c>
      <c r="W16" s="84">
        <v>100</v>
      </c>
      <c r="X16" s="139">
        <f t="shared" si="1"/>
        <v>0.8</v>
      </c>
      <c r="Y16" s="139">
        <f t="shared" si="1"/>
        <v>0.9</v>
      </c>
      <c r="Z16" s="139">
        <f t="shared" si="1"/>
        <v>0.9</v>
      </c>
    </row>
    <row r="17" spans="1:26" s="101" customFormat="1" ht="77.25" customHeight="1" x14ac:dyDescent="0.2">
      <c r="A17" s="96" t="s">
        <v>190</v>
      </c>
      <c r="B17" s="96" t="s">
        <v>409</v>
      </c>
      <c r="C17" s="140" t="s">
        <v>103</v>
      </c>
      <c r="D17" s="99">
        <v>49.2</v>
      </c>
      <c r="E17" s="99">
        <v>0.2</v>
      </c>
      <c r="F17" s="99"/>
      <c r="G17" s="99"/>
      <c r="H17" s="139"/>
      <c r="I17" s="99"/>
      <c r="J17" s="99"/>
      <c r="K17" s="99"/>
      <c r="L17" s="139">
        <v>1.9</v>
      </c>
      <c r="M17" s="99">
        <v>2.1</v>
      </c>
      <c r="N17" s="139">
        <v>2</v>
      </c>
      <c r="O17" s="99"/>
      <c r="P17" s="139"/>
      <c r="Q17" s="84"/>
      <c r="R17" s="99"/>
      <c r="S17" s="99"/>
      <c r="T17" s="99"/>
      <c r="U17" s="99"/>
      <c r="V17" s="99"/>
      <c r="W17" s="99"/>
      <c r="X17" s="99"/>
      <c r="Y17" s="99"/>
      <c r="Z17" s="99"/>
    </row>
    <row r="18" spans="1:26" s="101" customFormat="1" x14ac:dyDescent="0.2">
      <c r="A18" s="96" t="s">
        <v>191</v>
      </c>
      <c r="B18" s="96" t="s">
        <v>192</v>
      </c>
      <c r="C18" s="140" t="s">
        <v>103</v>
      </c>
      <c r="D18" s="99">
        <v>49.2</v>
      </c>
      <c r="E18" s="99">
        <v>0.2</v>
      </c>
      <c r="F18" s="139"/>
      <c r="G18" s="139"/>
      <c r="H18" s="139"/>
      <c r="I18" s="99"/>
      <c r="J18" s="99"/>
      <c r="K18" s="99"/>
      <c r="L18" s="139">
        <v>0.5</v>
      </c>
      <c r="M18" s="99">
        <v>0.6</v>
      </c>
      <c r="N18" s="99">
        <v>0.5</v>
      </c>
      <c r="O18" s="99"/>
      <c r="P18" s="139"/>
      <c r="Q18" s="84"/>
      <c r="R18" s="99"/>
      <c r="S18" s="99"/>
      <c r="T18" s="99"/>
      <c r="U18" s="99"/>
      <c r="V18" s="99"/>
      <c r="W18" s="99"/>
      <c r="X18" s="99"/>
      <c r="Y18" s="99"/>
      <c r="Z18" s="99"/>
    </row>
    <row r="19" spans="1:26" s="101" customFormat="1" ht="25.5" x14ac:dyDescent="0.2">
      <c r="A19" s="96" t="s">
        <v>240</v>
      </c>
      <c r="B19" s="96" t="s">
        <v>241</v>
      </c>
      <c r="C19" s="140" t="s">
        <v>103</v>
      </c>
      <c r="D19" s="99">
        <v>49.2</v>
      </c>
      <c r="E19" s="99">
        <v>0.2</v>
      </c>
      <c r="F19" s="99"/>
      <c r="G19" s="99"/>
      <c r="H19" s="139"/>
      <c r="I19" s="99"/>
      <c r="J19" s="99"/>
      <c r="K19" s="99"/>
      <c r="L19" s="99">
        <v>0.1</v>
      </c>
      <c r="M19" s="99">
        <v>0.2</v>
      </c>
      <c r="N19" s="99">
        <v>0.1</v>
      </c>
      <c r="O19" s="99"/>
      <c r="P19" s="139"/>
      <c r="Q19" s="84"/>
      <c r="R19" s="99"/>
      <c r="S19" s="99"/>
      <c r="T19" s="99"/>
      <c r="U19" s="99">
        <v>1</v>
      </c>
      <c r="V19" s="99">
        <v>49.8</v>
      </c>
      <c r="W19" s="99">
        <v>100</v>
      </c>
      <c r="X19" s="99">
        <f>L19</f>
        <v>0.1</v>
      </c>
      <c r="Y19" s="99">
        <f t="shared" ref="Y19:Z21" si="2">M19</f>
        <v>0.2</v>
      </c>
      <c r="Z19" s="99">
        <f t="shared" si="2"/>
        <v>0.1</v>
      </c>
    </row>
    <row r="20" spans="1:26" s="101" customFormat="1" ht="13.5" customHeight="1" x14ac:dyDescent="0.2">
      <c r="A20" s="88" t="s">
        <v>183</v>
      </c>
      <c r="B20" s="88" t="s">
        <v>65</v>
      </c>
      <c r="C20" s="140" t="s">
        <v>103</v>
      </c>
      <c r="D20" s="99">
        <v>49.2</v>
      </c>
      <c r="E20" s="97">
        <v>0.15</v>
      </c>
      <c r="F20" s="139"/>
      <c r="G20" s="139"/>
      <c r="H20" s="139"/>
      <c r="I20" s="139"/>
      <c r="J20" s="139"/>
      <c r="K20" s="84"/>
      <c r="L20" s="139">
        <v>0.8</v>
      </c>
      <c r="M20" s="139">
        <v>0.9</v>
      </c>
      <c r="N20" s="139">
        <v>0.9</v>
      </c>
      <c r="O20" s="84"/>
      <c r="P20" s="139"/>
      <c r="Q20" s="84"/>
      <c r="R20" s="139"/>
      <c r="S20" s="139"/>
      <c r="T20" s="139"/>
      <c r="U20" s="84">
        <v>3</v>
      </c>
      <c r="V20" s="139">
        <v>49.8</v>
      </c>
      <c r="W20" s="84">
        <v>90</v>
      </c>
      <c r="X20" s="99">
        <f>L20</f>
        <v>0.8</v>
      </c>
      <c r="Y20" s="99">
        <f t="shared" si="2"/>
        <v>0.9</v>
      </c>
      <c r="Z20" s="99">
        <f t="shared" si="2"/>
        <v>0.9</v>
      </c>
    </row>
    <row r="21" spans="1:26" s="101" customFormat="1" ht="65.25" customHeight="1" x14ac:dyDescent="0.2">
      <c r="A21" s="88" t="s">
        <v>77</v>
      </c>
      <c r="B21" s="88" t="s">
        <v>243</v>
      </c>
      <c r="C21" s="140" t="s">
        <v>103</v>
      </c>
      <c r="D21" s="99">
        <v>49.2</v>
      </c>
      <c r="E21" s="97">
        <v>0.15</v>
      </c>
      <c r="F21" s="139"/>
      <c r="G21" s="139"/>
      <c r="H21" s="139"/>
      <c r="I21" s="139"/>
      <c r="J21" s="139"/>
      <c r="K21" s="84"/>
      <c r="L21" s="139">
        <v>0.6</v>
      </c>
      <c r="M21" s="139">
        <v>0.7</v>
      </c>
      <c r="N21" s="139">
        <v>0.7</v>
      </c>
      <c r="O21" s="84"/>
      <c r="P21" s="139"/>
      <c r="Q21" s="84"/>
      <c r="R21" s="139"/>
      <c r="S21" s="139"/>
      <c r="T21" s="139"/>
      <c r="U21" s="84">
        <v>1</v>
      </c>
      <c r="V21" s="139">
        <v>49.8</v>
      </c>
      <c r="W21" s="84">
        <v>100</v>
      </c>
      <c r="X21" s="99">
        <f>L21</f>
        <v>0.6</v>
      </c>
      <c r="Y21" s="99">
        <f t="shared" si="2"/>
        <v>0.7</v>
      </c>
      <c r="Z21" s="99">
        <f t="shared" si="2"/>
        <v>0.7</v>
      </c>
    </row>
    <row r="22" spans="1:26" s="101" customFormat="1" x14ac:dyDescent="0.2">
      <c r="A22" s="96" t="s">
        <v>193</v>
      </c>
      <c r="B22" s="96" t="s">
        <v>192</v>
      </c>
      <c r="C22" s="140" t="s">
        <v>103</v>
      </c>
      <c r="D22" s="99">
        <v>49.2</v>
      </c>
      <c r="E22" s="97">
        <v>0.15</v>
      </c>
      <c r="F22" s="99"/>
      <c r="G22" s="99"/>
      <c r="H22" s="99"/>
      <c r="I22" s="99"/>
      <c r="J22" s="99"/>
      <c r="K22" s="99"/>
      <c r="L22" s="99">
        <v>0.3</v>
      </c>
      <c r="M22" s="99">
        <v>0.4</v>
      </c>
      <c r="N22" s="99">
        <v>0.3</v>
      </c>
      <c r="O22" s="99"/>
      <c r="P22" s="139"/>
      <c r="Q22" s="84"/>
      <c r="R22" s="139"/>
      <c r="S22" s="139"/>
      <c r="T22" s="99"/>
      <c r="U22" s="99"/>
      <c r="V22" s="99"/>
      <c r="W22" s="99"/>
      <c r="X22" s="99"/>
      <c r="Y22" s="99"/>
      <c r="Z22" s="99"/>
    </row>
    <row r="23" spans="1:26" ht="83.25" customHeight="1" x14ac:dyDescent="0.2">
      <c r="A23" s="96" t="s">
        <v>388</v>
      </c>
      <c r="B23" s="96" t="s">
        <v>389</v>
      </c>
      <c r="C23" s="140" t="s">
        <v>103</v>
      </c>
      <c r="D23" s="140">
        <v>49.2</v>
      </c>
      <c r="E23" s="140">
        <v>0.15</v>
      </c>
      <c r="F23" s="140"/>
      <c r="G23" s="288"/>
      <c r="H23" s="288"/>
      <c r="I23" s="288"/>
      <c r="J23" s="288"/>
      <c r="K23" s="288"/>
      <c r="L23" s="141">
        <v>1.6</v>
      </c>
      <c r="M23" s="140">
        <v>1.7</v>
      </c>
      <c r="N23" s="140">
        <v>1.8</v>
      </c>
      <c r="O23" s="140"/>
      <c r="P23" s="140"/>
      <c r="Q23" s="140"/>
      <c r="R23" s="140"/>
      <c r="S23" s="140"/>
      <c r="T23" s="140"/>
      <c r="U23" s="140">
        <v>1</v>
      </c>
      <c r="V23" s="140">
        <v>49.8</v>
      </c>
      <c r="W23" s="140">
        <v>100</v>
      </c>
      <c r="X23" s="140">
        <f>L23</f>
        <v>1.6</v>
      </c>
      <c r="Y23" s="140">
        <f t="shared" ref="Y23:Z25" si="3">M23</f>
        <v>1.7</v>
      </c>
      <c r="Z23" s="140">
        <f t="shared" si="3"/>
        <v>1.8</v>
      </c>
    </row>
    <row r="24" spans="1:26" s="101" customFormat="1" ht="40.5" customHeight="1" x14ac:dyDescent="0.2">
      <c r="A24" s="88" t="s">
        <v>76</v>
      </c>
      <c r="B24" s="88" t="s">
        <v>247</v>
      </c>
      <c r="C24" s="84" t="s">
        <v>103</v>
      </c>
      <c r="D24" s="139">
        <v>49.2</v>
      </c>
      <c r="E24" s="139">
        <v>0.15</v>
      </c>
      <c r="F24" s="139"/>
      <c r="G24" s="139"/>
      <c r="H24" s="139"/>
      <c r="I24" s="139"/>
      <c r="J24" s="139"/>
      <c r="K24" s="84"/>
      <c r="L24" s="139">
        <v>0.4</v>
      </c>
      <c r="M24" s="139">
        <v>0.4</v>
      </c>
      <c r="N24" s="139">
        <v>0.4</v>
      </c>
      <c r="O24" s="84"/>
      <c r="P24" s="139"/>
      <c r="Q24" s="84"/>
      <c r="R24" s="139"/>
      <c r="S24" s="139"/>
      <c r="T24" s="139"/>
      <c r="U24" s="84">
        <v>1</v>
      </c>
      <c r="V24" s="139">
        <v>49.8</v>
      </c>
      <c r="W24" s="84">
        <v>100</v>
      </c>
      <c r="X24" s="140">
        <f>L24</f>
        <v>0.4</v>
      </c>
      <c r="Y24" s="140">
        <f t="shared" si="3"/>
        <v>0.4</v>
      </c>
      <c r="Z24" s="140">
        <f t="shared" si="3"/>
        <v>0.4</v>
      </c>
    </row>
    <row r="25" spans="1:26" s="101" customFormat="1" ht="68.25" customHeight="1" x14ac:dyDescent="0.2">
      <c r="A25" s="88" t="s">
        <v>78</v>
      </c>
      <c r="B25" s="88" t="s">
        <v>233</v>
      </c>
      <c r="C25" s="84" t="s">
        <v>103</v>
      </c>
      <c r="D25" s="139">
        <v>49.2</v>
      </c>
      <c r="E25" s="97">
        <v>0.15</v>
      </c>
      <c r="F25" s="139"/>
      <c r="G25" s="139"/>
      <c r="H25" s="139"/>
      <c r="I25" s="139"/>
      <c r="J25" s="139"/>
      <c r="K25" s="84"/>
      <c r="L25" s="139">
        <v>0.6</v>
      </c>
      <c r="M25" s="139">
        <v>0.7</v>
      </c>
      <c r="N25" s="139">
        <v>0.7</v>
      </c>
      <c r="O25" s="84"/>
      <c r="P25" s="139"/>
      <c r="Q25" s="84"/>
      <c r="R25" s="139"/>
      <c r="S25" s="139"/>
      <c r="T25" s="139"/>
      <c r="U25" s="84">
        <v>1</v>
      </c>
      <c r="V25" s="139">
        <v>49.8</v>
      </c>
      <c r="W25" s="84">
        <v>100</v>
      </c>
      <c r="X25" s="140">
        <f>L25</f>
        <v>0.6</v>
      </c>
      <c r="Y25" s="140">
        <f t="shared" si="3"/>
        <v>0.7</v>
      </c>
      <c r="Z25" s="140">
        <f t="shared" si="3"/>
        <v>0.7</v>
      </c>
    </row>
    <row r="26" spans="1:26" s="101" customFormat="1" ht="25.5" x14ac:dyDescent="0.2">
      <c r="A26" s="88" t="s">
        <v>187</v>
      </c>
      <c r="B26" s="88" t="s">
        <v>35</v>
      </c>
      <c r="C26" s="84" t="s">
        <v>103</v>
      </c>
      <c r="D26" s="139">
        <v>49.2</v>
      </c>
      <c r="E26" s="97">
        <v>0.15</v>
      </c>
      <c r="F26" s="139"/>
      <c r="G26" s="139"/>
      <c r="H26" s="139"/>
      <c r="I26" s="84"/>
      <c r="J26" s="139"/>
      <c r="K26" s="84"/>
      <c r="L26" s="139">
        <v>1.9</v>
      </c>
      <c r="M26" s="139">
        <v>2.1</v>
      </c>
      <c r="N26" s="139">
        <v>2.1</v>
      </c>
      <c r="O26" s="139"/>
      <c r="P26" s="139"/>
      <c r="Q26" s="84"/>
      <c r="R26" s="84"/>
      <c r="S26" s="84"/>
      <c r="T26" s="84"/>
      <c r="U26" s="84"/>
      <c r="V26" s="139"/>
      <c r="W26" s="84"/>
      <c r="X26" s="97"/>
      <c r="Y26" s="99"/>
      <c r="Z26" s="99"/>
    </row>
    <row r="27" spans="1:26" s="101" customFormat="1" ht="25.5" x14ac:dyDescent="0.2">
      <c r="A27" s="88" t="s">
        <v>64</v>
      </c>
      <c r="B27" s="88" t="s">
        <v>65</v>
      </c>
      <c r="C27" s="84" t="s">
        <v>103</v>
      </c>
      <c r="D27" s="139">
        <v>49.2</v>
      </c>
      <c r="E27" s="97">
        <v>0.15</v>
      </c>
      <c r="F27" s="139"/>
      <c r="G27" s="139"/>
      <c r="H27" s="139"/>
      <c r="I27" s="84"/>
      <c r="J27" s="139"/>
      <c r="K27" s="84"/>
      <c r="L27" s="139">
        <v>1</v>
      </c>
      <c r="M27" s="139">
        <v>1</v>
      </c>
      <c r="N27" s="139">
        <v>1.1000000000000001</v>
      </c>
      <c r="O27" s="139"/>
      <c r="P27" s="139"/>
      <c r="Q27" s="84"/>
      <c r="R27" s="84"/>
      <c r="S27" s="84"/>
      <c r="T27" s="84"/>
      <c r="U27" s="84"/>
      <c r="V27" s="139"/>
      <c r="W27" s="84"/>
      <c r="X27" s="139"/>
      <c r="Y27" s="99"/>
      <c r="Z27" s="99"/>
    </row>
    <row r="28" spans="1:26" s="101" customFormat="1" ht="18" customHeight="1" x14ac:dyDescent="0.2">
      <c r="A28" s="88" t="s">
        <v>259</v>
      </c>
      <c r="B28" s="88" t="s">
        <v>260</v>
      </c>
      <c r="C28" s="84" t="s">
        <v>103</v>
      </c>
      <c r="D28" s="139">
        <v>49.2</v>
      </c>
      <c r="E28" s="97">
        <v>0.15</v>
      </c>
      <c r="F28" s="139"/>
      <c r="G28" s="139"/>
      <c r="H28" s="139"/>
      <c r="I28" s="84"/>
      <c r="J28" s="139"/>
      <c r="K28" s="84"/>
      <c r="L28" s="139">
        <v>3.4</v>
      </c>
      <c r="M28" s="139">
        <v>3.5</v>
      </c>
      <c r="N28" s="139">
        <v>3.5</v>
      </c>
      <c r="O28" s="139"/>
      <c r="P28" s="139"/>
      <c r="Q28" s="84"/>
      <c r="R28" s="84"/>
      <c r="S28" s="84"/>
      <c r="T28" s="84"/>
      <c r="U28" s="84">
        <v>3</v>
      </c>
      <c r="V28" s="139">
        <v>49.8</v>
      </c>
      <c r="W28" s="84">
        <v>90</v>
      </c>
      <c r="X28" s="139">
        <f>L28</f>
        <v>3.4</v>
      </c>
      <c r="Y28" s="139">
        <f>M28</f>
        <v>3.5</v>
      </c>
      <c r="Z28" s="139">
        <f>N28</f>
        <v>3.5</v>
      </c>
    </row>
    <row r="29" spans="1:26" s="101" customFormat="1" ht="25.5" x14ac:dyDescent="0.2">
      <c r="A29" s="88" t="s">
        <v>59</v>
      </c>
      <c r="B29" s="88" t="s">
        <v>188</v>
      </c>
      <c r="C29" s="84" t="s">
        <v>103</v>
      </c>
      <c r="D29" s="139">
        <v>49.2</v>
      </c>
      <c r="E29" s="97">
        <v>0.15</v>
      </c>
      <c r="F29" s="139"/>
      <c r="G29" s="139"/>
      <c r="H29" s="139"/>
      <c r="I29" s="84"/>
      <c r="J29" s="139"/>
      <c r="K29" s="84"/>
      <c r="L29" s="139">
        <v>0.4</v>
      </c>
      <c r="M29" s="139">
        <v>0.5</v>
      </c>
      <c r="N29" s="139">
        <v>0.4</v>
      </c>
      <c r="O29" s="139"/>
      <c r="P29" s="139"/>
      <c r="Q29" s="84"/>
      <c r="R29" s="84"/>
      <c r="S29" s="84"/>
      <c r="T29" s="84"/>
      <c r="U29" s="84"/>
      <c r="V29" s="139"/>
      <c r="W29" s="84"/>
      <c r="X29" s="139"/>
      <c r="Y29" s="139"/>
      <c r="Z29" s="139"/>
    </row>
    <row r="30" spans="1:26" s="101" customFormat="1" ht="27" customHeight="1" x14ac:dyDescent="0.2">
      <c r="A30" s="88" t="s">
        <v>369</v>
      </c>
      <c r="B30" s="88" t="s">
        <v>80</v>
      </c>
      <c r="C30" s="84">
        <v>1</v>
      </c>
      <c r="D30" s="139">
        <v>48.8</v>
      </c>
      <c r="E30" s="139">
        <v>0.3</v>
      </c>
      <c r="F30" s="139"/>
      <c r="G30" s="139"/>
      <c r="H30" s="139"/>
      <c r="I30" s="84">
        <v>2</v>
      </c>
      <c r="J30" s="139">
        <v>49</v>
      </c>
      <c r="K30" s="84">
        <v>10</v>
      </c>
      <c r="L30" s="139">
        <v>0.6</v>
      </c>
      <c r="M30" s="139">
        <v>1</v>
      </c>
      <c r="N30" s="139">
        <v>0.8</v>
      </c>
      <c r="O30" s="84"/>
      <c r="P30" s="139"/>
      <c r="Q30" s="84"/>
      <c r="R30" s="139"/>
      <c r="S30" s="139"/>
      <c r="T30" s="139"/>
      <c r="U30" s="139"/>
      <c r="V30" s="139"/>
      <c r="W30" s="84"/>
      <c r="X30" s="139"/>
      <c r="Y30" s="99"/>
      <c r="Z30" s="99"/>
    </row>
    <row r="31" spans="1:26" s="101" customFormat="1" ht="66" customHeight="1" x14ac:dyDescent="0.2">
      <c r="A31" s="88" t="s">
        <v>199</v>
      </c>
      <c r="B31" s="88" t="s">
        <v>200</v>
      </c>
      <c r="C31" s="84">
        <v>1</v>
      </c>
      <c r="D31" s="139">
        <v>48.8</v>
      </c>
      <c r="E31" s="97">
        <v>0.15</v>
      </c>
      <c r="F31" s="139"/>
      <c r="G31" s="139"/>
      <c r="H31" s="139"/>
      <c r="I31" s="84">
        <v>2</v>
      </c>
      <c r="J31" s="139">
        <v>49</v>
      </c>
      <c r="K31" s="84">
        <v>10</v>
      </c>
      <c r="L31" s="139">
        <v>1.8</v>
      </c>
      <c r="M31" s="139">
        <v>1.9</v>
      </c>
      <c r="N31" s="139">
        <v>1.8</v>
      </c>
      <c r="O31" s="139"/>
      <c r="P31" s="139"/>
      <c r="Q31" s="84"/>
      <c r="R31" s="84"/>
      <c r="S31" s="84"/>
      <c r="T31" s="84"/>
      <c r="U31" s="84"/>
      <c r="V31" s="139"/>
      <c r="W31" s="84"/>
      <c r="X31" s="139"/>
      <c r="Y31" s="139"/>
      <c r="Z31" s="139"/>
    </row>
    <row r="32" spans="1:26" s="101" customFormat="1" ht="105" customHeight="1" x14ac:dyDescent="0.2">
      <c r="A32" s="88" t="s">
        <v>392</v>
      </c>
      <c r="B32" s="88" t="s">
        <v>410</v>
      </c>
      <c r="C32" s="84">
        <v>1</v>
      </c>
      <c r="D32" s="139">
        <v>48.8</v>
      </c>
      <c r="E32" s="97">
        <v>0.15</v>
      </c>
      <c r="F32" s="139"/>
      <c r="G32" s="139"/>
      <c r="H32" s="139"/>
      <c r="I32" s="84">
        <v>1</v>
      </c>
      <c r="J32" s="139">
        <v>49</v>
      </c>
      <c r="K32" s="84">
        <v>5</v>
      </c>
      <c r="L32" s="139">
        <v>7.3</v>
      </c>
      <c r="M32" s="139">
        <v>6.2</v>
      </c>
      <c r="N32" s="139">
        <v>6</v>
      </c>
      <c r="O32" s="139"/>
      <c r="P32" s="139"/>
      <c r="Q32" s="84"/>
      <c r="R32" s="139"/>
      <c r="S32" s="139"/>
      <c r="T32" s="139"/>
      <c r="U32" s="84">
        <v>6</v>
      </c>
      <c r="V32" s="139">
        <v>49.8</v>
      </c>
      <c r="W32" s="84">
        <v>75</v>
      </c>
      <c r="X32" s="139">
        <f>L32</f>
        <v>7.3</v>
      </c>
      <c r="Y32" s="139">
        <f t="shared" ref="Y32:Z36" si="4">M32</f>
        <v>6.2</v>
      </c>
      <c r="Z32" s="139">
        <f t="shared" si="4"/>
        <v>6</v>
      </c>
    </row>
    <row r="33" spans="1:26" s="101" customFormat="1" ht="63" customHeight="1" x14ac:dyDescent="0.2">
      <c r="A33" s="88" t="s">
        <v>50</v>
      </c>
      <c r="B33" s="88" t="s">
        <v>395</v>
      </c>
      <c r="C33" s="84">
        <v>1</v>
      </c>
      <c r="D33" s="139">
        <v>48.8</v>
      </c>
      <c r="E33" s="97">
        <v>0.15</v>
      </c>
      <c r="F33" s="139"/>
      <c r="G33" s="139"/>
      <c r="H33" s="139"/>
      <c r="I33" s="84">
        <v>2</v>
      </c>
      <c r="J33" s="139">
        <v>49</v>
      </c>
      <c r="K33" s="84">
        <v>10</v>
      </c>
      <c r="L33" s="139">
        <v>2.8</v>
      </c>
      <c r="M33" s="139">
        <v>2.9</v>
      </c>
      <c r="N33" s="139">
        <v>2.7</v>
      </c>
      <c r="O33" s="139"/>
      <c r="P33" s="139"/>
      <c r="Q33" s="84"/>
      <c r="R33" s="84"/>
      <c r="S33" s="84"/>
      <c r="T33" s="84"/>
      <c r="U33" s="84">
        <v>6</v>
      </c>
      <c r="V33" s="139">
        <v>49.8</v>
      </c>
      <c r="W33" s="84">
        <v>75</v>
      </c>
      <c r="X33" s="139">
        <f>L33</f>
        <v>2.8</v>
      </c>
      <c r="Y33" s="139">
        <f t="shared" si="4"/>
        <v>2.9</v>
      </c>
      <c r="Z33" s="139">
        <f t="shared" si="4"/>
        <v>2.7</v>
      </c>
    </row>
    <row r="34" spans="1:26" s="101" customFormat="1" ht="78" customHeight="1" x14ac:dyDescent="0.2">
      <c r="A34" s="88" t="s">
        <v>285</v>
      </c>
      <c r="B34" s="88" t="s">
        <v>244</v>
      </c>
      <c r="C34" s="84">
        <v>1</v>
      </c>
      <c r="D34" s="139">
        <v>48.8</v>
      </c>
      <c r="E34" s="97">
        <v>0.15</v>
      </c>
      <c r="F34" s="139"/>
      <c r="G34" s="139"/>
      <c r="H34" s="139"/>
      <c r="I34" s="84">
        <v>1</v>
      </c>
      <c r="J34" s="139">
        <v>49</v>
      </c>
      <c r="K34" s="84">
        <v>5</v>
      </c>
      <c r="L34" s="139">
        <v>2.7</v>
      </c>
      <c r="M34" s="139">
        <v>2.6</v>
      </c>
      <c r="N34" s="139">
        <v>2.4</v>
      </c>
      <c r="O34" s="84"/>
      <c r="P34" s="139"/>
      <c r="Q34" s="84"/>
      <c r="R34" s="139"/>
      <c r="S34" s="139"/>
      <c r="T34" s="139"/>
      <c r="U34" s="84">
        <v>7</v>
      </c>
      <c r="V34" s="139">
        <v>49.8</v>
      </c>
      <c r="W34" s="84">
        <v>70</v>
      </c>
      <c r="X34" s="139">
        <f>L34</f>
        <v>2.7</v>
      </c>
      <c r="Y34" s="139">
        <f t="shared" si="4"/>
        <v>2.6</v>
      </c>
      <c r="Z34" s="139">
        <f t="shared" si="4"/>
        <v>2.4</v>
      </c>
    </row>
    <row r="35" spans="1:26" s="101" customFormat="1" ht="27.75" customHeight="1" x14ac:dyDescent="0.2">
      <c r="A35" s="88" t="s">
        <v>81</v>
      </c>
      <c r="B35" s="88" t="s">
        <v>283</v>
      </c>
      <c r="C35" s="84">
        <v>1</v>
      </c>
      <c r="D35" s="139">
        <v>48.8</v>
      </c>
      <c r="E35" s="97">
        <v>0.15</v>
      </c>
      <c r="F35" s="139"/>
      <c r="G35" s="139"/>
      <c r="H35" s="139"/>
      <c r="I35" s="84">
        <v>2</v>
      </c>
      <c r="J35" s="139">
        <v>49</v>
      </c>
      <c r="K35" s="84">
        <v>10</v>
      </c>
      <c r="L35" s="139">
        <v>1.5</v>
      </c>
      <c r="M35" s="139">
        <v>1.6</v>
      </c>
      <c r="N35" s="139">
        <v>1.5</v>
      </c>
      <c r="O35" s="139"/>
      <c r="P35" s="139"/>
      <c r="Q35" s="84"/>
      <c r="R35" s="84"/>
      <c r="S35" s="84"/>
      <c r="T35" s="84"/>
      <c r="U35" s="84">
        <v>7</v>
      </c>
      <c r="V35" s="139">
        <v>49.8</v>
      </c>
      <c r="W35" s="84">
        <v>70</v>
      </c>
      <c r="X35" s="139">
        <f>L35</f>
        <v>1.5</v>
      </c>
      <c r="Y35" s="139">
        <f t="shared" si="4"/>
        <v>1.6</v>
      </c>
      <c r="Z35" s="139">
        <f t="shared" si="4"/>
        <v>1.5</v>
      </c>
    </row>
    <row r="36" spans="1:26" s="101" customFormat="1" ht="131.25" customHeight="1" x14ac:dyDescent="0.2">
      <c r="A36" s="88" t="s">
        <v>50</v>
      </c>
      <c r="B36" s="88" t="s">
        <v>411</v>
      </c>
      <c r="C36" s="84">
        <v>2</v>
      </c>
      <c r="D36" s="139">
        <v>48.7</v>
      </c>
      <c r="E36" s="97">
        <v>0.15</v>
      </c>
      <c r="F36" s="139"/>
      <c r="G36" s="139"/>
      <c r="H36" s="139"/>
      <c r="I36" s="84">
        <v>3</v>
      </c>
      <c r="J36" s="139">
        <v>49</v>
      </c>
      <c r="K36" s="84">
        <v>15</v>
      </c>
      <c r="L36" s="139">
        <v>14.2</v>
      </c>
      <c r="M36" s="139">
        <v>12.4</v>
      </c>
      <c r="N36" s="139">
        <v>12.1</v>
      </c>
      <c r="O36" s="139"/>
      <c r="P36" s="139"/>
      <c r="Q36" s="84"/>
      <c r="R36" s="84"/>
      <c r="S36" s="84"/>
      <c r="T36" s="84"/>
      <c r="U36" s="84">
        <v>8</v>
      </c>
      <c r="V36" s="139">
        <v>49.8</v>
      </c>
      <c r="W36" s="84">
        <v>65</v>
      </c>
      <c r="X36" s="139">
        <f>L36</f>
        <v>14.2</v>
      </c>
      <c r="Y36" s="139">
        <f t="shared" si="4"/>
        <v>12.4</v>
      </c>
      <c r="Z36" s="139">
        <f t="shared" si="4"/>
        <v>12.1</v>
      </c>
    </row>
    <row r="37" spans="1:26" s="101" customFormat="1" ht="29.25" customHeight="1" x14ac:dyDescent="0.2">
      <c r="A37" s="88" t="s">
        <v>66</v>
      </c>
      <c r="B37" s="88" t="s">
        <v>391</v>
      </c>
      <c r="C37" s="84">
        <v>2</v>
      </c>
      <c r="D37" s="139">
        <v>48.7</v>
      </c>
      <c r="E37" s="97">
        <v>0.15</v>
      </c>
      <c r="F37" s="139"/>
      <c r="G37" s="139"/>
      <c r="H37" s="139"/>
      <c r="I37" s="84">
        <v>4</v>
      </c>
      <c r="J37" s="139">
        <v>49</v>
      </c>
      <c r="K37" s="84">
        <v>20</v>
      </c>
      <c r="L37" s="139">
        <v>3.2</v>
      </c>
      <c r="M37" s="139">
        <v>3.3</v>
      </c>
      <c r="N37" s="139">
        <v>3.2</v>
      </c>
      <c r="O37" s="139"/>
      <c r="P37" s="139"/>
      <c r="Q37" s="84"/>
      <c r="R37" s="139"/>
      <c r="S37" s="139"/>
      <c r="T37" s="139"/>
      <c r="U37" s="84"/>
      <c r="V37" s="139"/>
      <c r="W37" s="84"/>
      <c r="X37" s="139"/>
      <c r="Y37" s="84"/>
      <c r="Z37" s="99"/>
    </row>
    <row r="38" spans="1:26" s="101" customFormat="1" ht="40.5" customHeight="1" x14ac:dyDescent="0.2">
      <c r="A38" s="88" t="s">
        <v>69</v>
      </c>
      <c r="B38" s="88" t="s">
        <v>396</v>
      </c>
      <c r="C38" s="84">
        <v>2</v>
      </c>
      <c r="D38" s="139">
        <v>48.7</v>
      </c>
      <c r="E38" s="97">
        <v>0.15</v>
      </c>
      <c r="F38" s="139"/>
      <c r="G38" s="139"/>
      <c r="H38" s="139"/>
      <c r="I38" s="84">
        <v>4</v>
      </c>
      <c r="J38" s="139">
        <v>49</v>
      </c>
      <c r="K38" s="84">
        <v>20</v>
      </c>
      <c r="L38" s="139">
        <v>3.9</v>
      </c>
      <c r="M38" s="139">
        <v>3.1</v>
      </c>
      <c r="N38" s="139">
        <v>3</v>
      </c>
      <c r="O38" s="139"/>
      <c r="P38" s="139"/>
      <c r="Q38" s="84"/>
      <c r="R38" s="84"/>
      <c r="S38" s="84"/>
      <c r="T38" s="84"/>
      <c r="U38" s="84">
        <v>9</v>
      </c>
      <c r="V38" s="139">
        <v>49.8</v>
      </c>
      <c r="W38" s="84">
        <v>60</v>
      </c>
      <c r="X38" s="139">
        <f t="shared" ref="X38:Z39" si="5">L38</f>
        <v>3.9</v>
      </c>
      <c r="Y38" s="139">
        <f t="shared" si="5"/>
        <v>3.1</v>
      </c>
      <c r="Z38" s="139">
        <f t="shared" si="5"/>
        <v>3</v>
      </c>
    </row>
    <row r="39" spans="1:26" s="101" customFormat="1" ht="66" customHeight="1" x14ac:dyDescent="0.2">
      <c r="A39" s="88" t="s">
        <v>393</v>
      </c>
      <c r="B39" s="88" t="s">
        <v>394</v>
      </c>
      <c r="C39" s="84">
        <v>2</v>
      </c>
      <c r="D39" s="139">
        <v>48.7</v>
      </c>
      <c r="E39" s="97">
        <v>0.15</v>
      </c>
      <c r="F39" s="139"/>
      <c r="G39" s="139"/>
      <c r="H39" s="139"/>
      <c r="I39" s="84">
        <v>3</v>
      </c>
      <c r="J39" s="139">
        <v>49</v>
      </c>
      <c r="K39" s="84">
        <v>15</v>
      </c>
      <c r="L39" s="139">
        <v>4.4000000000000004</v>
      </c>
      <c r="M39" s="139">
        <v>3.3</v>
      </c>
      <c r="N39" s="139">
        <v>3.1</v>
      </c>
      <c r="O39" s="139"/>
      <c r="P39" s="139"/>
      <c r="Q39" s="84"/>
      <c r="R39" s="139"/>
      <c r="S39" s="139"/>
      <c r="T39" s="139"/>
      <c r="U39" s="84">
        <v>9</v>
      </c>
      <c r="V39" s="139">
        <v>49.8</v>
      </c>
      <c r="W39" s="84">
        <v>60</v>
      </c>
      <c r="X39" s="139">
        <f t="shared" si="5"/>
        <v>4.4000000000000004</v>
      </c>
      <c r="Y39" s="139">
        <f t="shared" si="5"/>
        <v>3.3</v>
      </c>
      <c r="Z39" s="139">
        <f t="shared" si="5"/>
        <v>3.1</v>
      </c>
    </row>
    <row r="40" spans="1:26" s="101" customFormat="1" ht="30" customHeight="1" x14ac:dyDescent="0.2">
      <c r="A40" s="88" t="s">
        <v>242</v>
      </c>
      <c r="B40" s="88" t="s">
        <v>258</v>
      </c>
      <c r="C40" s="84">
        <v>3</v>
      </c>
      <c r="D40" s="139">
        <v>48.6</v>
      </c>
      <c r="E40" s="97">
        <v>0.15</v>
      </c>
      <c r="F40" s="139"/>
      <c r="G40" s="139"/>
      <c r="H40" s="139"/>
      <c r="I40" s="84">
        <v>5</v>
      </c>
      <c r="J40" s="139">
        <v>48.9</v>
      </c>
      <c r="K40" s="84">
        <v>20</v>
      </c>
      <c r="L40" s="139">
        <v>10.8</v>
      </c>
      <c r="M40" s="139">
        <v>15.7</v>
      </c>
      <c r="N40" s="139">
        <v>15.8</v>
      </c>
      <c r="O40" s="139"/>
      <c r="P40" s="139"/>
      <c r="Q40" s="84"/>
      <c r="R40" s="84"/>
      <c r="S40" s="84"/>
      <c r="T40" s="84"/>
      <c r="U40" s="84"/>
      <c r="V40" s="139"/>
      <c r="W40" s="84"/>
      <c r="X40" s="97"/>
      <c r="Y40" s="99"/>
      <c r="Z40" s="99"/>
    </row>
    <row r="41" spans="1:26" s="101" customFormat="1" ht="25.5" x14ac:dyDescent="0.2">
      <c r="A41" s="88" t="s">
        <v>74</v>
      </c>
      <c r="B41" s="88" t="s">
        <v>390</v>
      </c>
      <c r="C41" s="84">
        <v>4</v>
      </c>
      <c r="D41" s="139">
        <v>48.5</v>
      </c>
      <c r="E41" s="97">
        <v>0.15</v>
      </c>
      <c r="F41" s="139"/>
      <c r="G41" s="139"/>
      <c r="H41" s="139"/>
      <c r="I41" s="84">
        <v>6</v>
      </c>
      <c r="J41" s="139">
        <v>48.9</v>
      </c>
      <c r="K41" s="84">
        <v>25</v>
      </c>
      <c r="L41" s="139">
        <v>6.7</v>
      </c>
      <c r="M41" s="139">
        <v>6.5</v>
      </c>
      <c r="N41" s="139">
        <v>6.1</v>
      </c>
      <c r="O41" s="139"/>
      <c r="P41" s="139"/>
      <c r="Q41" s="84"/>
      <c r="R41" s="84"/>
      <c r="S41" s="84"/>
      <c r="T41" s="84"/>
      <c r="U41" s="84">
        <v>13</v>
      </c>
      <c r="V41" s="139">
        <v>49.8</v>
      </c>
      <c r="W41" s="84">
        <v>40</v>
      </c>
      <c r="X41" s="139">
        <f>L41</f>
        <v>6.7</v>
      </c>
      <c r="Y41" s="139">
        <f>M41</f>
        <v>6.5</v>
      </c>
      <c r="Z41" s="139">
        <f>N41</f>
        <v>6.1</v>
      </c>
    </row>
    <row r="42" spans="1:26" s="101" customFormat="1" ht="56.25" customHeight="1" x14ac:dyDescent="0.2">
      <c r="A42" s="88" t="s">
        <v>281</v>
      </c>
      <c r="B42" s="88" t="s">
        <v>282</v>
      </c>
      <c r="C42" s="84">
        <v>4</v>
      </c>
      <c r="D42" s="139">
        <v>48.5</v>
      </c>
      <c r="E42" s="97">
        <v>0.2</v>
      </c>
      <c r="F42" s="139"/>
      <c r="G42" s="139"/>
      <c r="H42" s="139"/>
      <c r="I42" s="84">
        <v>6</v>
      </c>
      <c r="J42" s="139">
        <v>48.9</v>
      </c>
      <c r="K42" s="84">
        <v>25</v>
      </c>
      <c r="L42" s="139">
        <v>6.9</v>
      </c>
      <c r="M42" s="139">
        <v>5.6</v>
      </c>
      <c r="N42" s="139">
        <v>5</v>
      </c>
      <c r="O42" s="139"/>
      <c r="P42" s="139"/>
      <c r="Q42" s="84"/>
      <c r="R42" s="84"/>
      <c r="S42" s="84"/>
      <c r="T42" s="84"/>
      <c r="U42" s="84"/>
      <c r="V42" s="139"/>
      <c r="W42" s="84"/>
      <c r="X42" s="139"/>
      <c r="Y42" s="84"/>
      <c r="Z42" s="99"/>
    </row>
    <row r="43" spans="1:26" s="101" customFormat="1" ht="65.25" customHeight="1" x14ac:dyDescent="0.2">
      <c r="A43" s="88" t="s">
        <v>75</v>
      </c>
      <c r="B43" s="88" t="s">
        <v>246</v>
      </c>
      <c r="C43" s="84">
        <v>4</v>
      </c>
      <c r="D43" s="139">
        <v>48.5</v>
      </c>
      <c r="E43" s="139">
        <v>0.2</v>
      </c>
      <c r="F43" s="139"/>
      <c r="G43" s="139"/>
      <c r="H43" s="139"/>
      <c r="I43" s="84">
        <v>6</v>
      </c>
      <c r="J43" s="139">
        <v>48.9</v>
      </c>
      <c r="K43" s="84">
        <v>25</v>
      </c>
      <c r="L43" s="139">
        <v>1.5</v>
      </c>
      <c r="M43" s="139">
        <v>1.4</v>
      </c>
      <c r="N43" s="139">
        <v>1.5</v>
      </c>
      <c r="O43" s="84"/>
      <c r="P43" s="139"/>
      <c r="Q43" s="84"/>
      <c r="R43" s="139"/>
      <c r="S43" s="139"/>
      <c r="T43" s="139"/>
      <c r="U43" s="84">
        <v>12</v>
      </c>
      <c r="V43" s="139">
        <v>49.8</v>
      </c>
      <c r="W43" s="84">
        <v>45</v>
      </c>
      <c r="X43" s="139">
        <f t="shared" ref="X43:Z45" si="6">L43</f>
        <v>1.5</v>
      </c>
      <c r="Y43" s="139">
        <f t="shared" si="6"/>
        <v>1.4</v>
      </c>
      <c r="Z43" s="139">
        <f t="shared" si="6"/>
        <v>1.5</v>
      </c>
    </row>
    <row r="44" spans="1:26" s="101" customFormat="1" ht="90.75" customHeight="1" x14ac:dyDescent="0.2">
      <c r="A44" s="88" t="s">
        <v>67</v>
      </c>
      <c r="B44" s="88" t="s">
        <v>284</v>
      </c>
      <c r="C44" s="84">
        <v>4</v>
      </c>
      <c r="D44" s="139">
        <v>48.5</v>
      </c>
      <c r="E44" s="97">
        <v>0.15</v>
      </c>
      <c r="F44" s="139"/>
      <c r="G44" s="139"/>
      <c r="H44" s="139"/>
      <c r="I44" s="84">
        <v>6</v>
      </c>
      <c r="J44" s="139">
        <v>48.9</v>
      </c>
      <c r="K44" s="84">
        <v>25</v>
      </c>
      <c r="L44" s="139">
        <v>3.1</v>
      </c>
      <c r="M44" s="139">
        <v>2.4</v>
      </c>
      <c r="N44" s="139">
        <v>2</v>
      </c>
      <c r="O44" s="139"/>
      <c r="P44" s="139"/>
      <c r="Q44" s="84"/>
      <c r="R44" s="139"/>
      <c r="S44" s="139"/>
      <c r="T44" s="139"/>
      <c r="U44" s="84">
        <v>12</v>
      </c>
      <c r="V44" s="139">
        <v>49.8</v>
      </c>
      <c r="W44" s="84">
        <v>45</v>
      </c>
      <c r="X44" s="139">
        <f t="shared" si="6"/>
        <v>3.1</v>
      </c>
      <c r="Y44" s="139">
        <f t="shared" si="6"/>
        <v>2.4</v>
      </c>
      <c r="Z44" s="139">
        <f t="shared" si="6"/>
        <v>2</v>
      </c>
    </row>
    <row r="45" spans="1:26" s="101" customFormat="1" ht="117" customHeight="1" x14ac:dyDescent="0.2">
      <c r="A45" s="88" t="s">
        <v>71</v>
      </c>
      <c r="B45" s="88" t="s">
        <v>412</v>
      </c>
      <c r="C45" s="84">
        <v>4</v>
      </c>
      <c r="D45" s="139">
        <v>48.5</v>
      </c>
      <c r="E45" s="97">
        <v>0.15</v>
      </c>
      <c r="F45" s="139"/>
      <c r="G45" s="139"/>
      <c r="H45" s="139"/>
      <c r="I45" s="84">
        <v>6</v>
      </c>
      <c r="J45" s="139">
        <v>48.9</v>
      </c>
      <c r="K45" s="84">
        <v>25</v>
      </c>
      <c r="L45" s="139">
        <v>10</v>
      </c>
      <c r="M45" s="139">
        <v>12.9</v>
      </c>
      <c r="N45" s="139">
        <v>13.1</v>
      </c>
      <c r="O45" s="139"/>
      <c r="P45" s="139"/>
      <c r="Q45" s="84"/>
      <c r="R45" s="84"/>
      <c r="S45" s="84"/>
      <c r="T45" s="84"/>
      <c r="U45" s="84">
        <v>13</v>
      </c>
      <c r="V45" s="139">
        <v>49.8</v>
      </c>
      <c r="W45" s="84">
        <v>40</v>
      </c>
      <c r="X45" s="139">
        <f t="shared" si="6"/>
        <v>10</v>
      </c>
      <c r="Y45" s="139">
        <f t="shared" si="6"/>
        <v>12.9</v>
      </c>
      <c r="Z45" s="139">
        <f t="shared" si="6"/>
        <v>13.1</v>
      </c>
    </row>
    <row r="46" spans="1:26" s="101" customFormat="1" ht="38.25" x14ac:dyDescent="0.2">
      <c r="A46" s="88" t="s">
        <v>49</v>
      </c>
      <c r="B46" s="88" t="s">
        <v>413</v>
      </c>
      <c r="C46" s="84">
        <v>5</v>
      </c>
      <c r="D46" s="139">
        <v>48.4</v>
      </c>
      <c r="E46" s="97">
        <v>0.15</v>
      </c>
      <c r="F46" s="139"/>
      <c r="G46" s="139"/>
      <c r="H46" s="139"/>
      <c r="I46" s="84">
        <v>7</v>
      </c>
      <c r="J46" s="139">
        <v>48.9</v>
      </c>
      <c r="K46" s="84">
        <v>28</v>
      </c>
      <c r="L46" s="139">
        <v>7.4</v>
      </c>
      <c r="M46" s="139">
        <v>8.6</v>
      </c>
      <c r="N46" s="139">
        <v>8.8000000000000007</v>
      </c>
      <c r="O46" s="139"/>
      <c r="P46" s="139"/>
      <c r="Q46" s="84"/>
      <c r="R46" s="84"/>
      <c r="S46" s="84"/>
      <c r="T46" s="84"/>
      <c r="U46" s="84">
        <v>16</v>
      </c>
      <c r="V46" s="139">
        <v>49.8</v>
      </c>
      <c r="W46" s="84">
        <v>25</v>
      </c>
      <c r="X46" s="139">
        <f t="shared" ref="X46:X51" si="7">L46</f>
        <v>7.4</v>
      </c>
      <c r="Y46" s="139">
        <f>M46</f>
        <v>8.6</v>
      </c>
      <c r="Z46" s="139">
        <f>N46</f>
        <v>8.8000000000000007</v>
      </c>
    </row>
    <row r="47" spans="1:26" s="101" customFormat="1" ht="120" customHeight="1" x14ac:dyDescent="0.2">
      <c r="A47" s="88" t="s">
        <v>49</v>
      </c>
      <c r="B47" s="88" t="s">
        <v>414</v>
      </c>
      <c r="C47" s="84">
        <f>C46</f>
        <v>5</v>
      </c>
      <c r="D47" s="139">
        <f>D46</f>
        <v>48.4</v>
      </c>
      <c r="E47" s="97">
        <f>E46</f>
        <v>0.15</v>
      </c>
      <c r="F47" s="139"/>
      <c r="G47" s="139"/>
      <c r="H47" s="139"/>
      <c r="I47" s="84">
        <f>I46</f>
        <v>7</v>
      </c>
      <c r="J47" s="139">
        <f>J46</f>
        <v>48.9</v>
      </c>
      <c r="K47" s="84">
        <f>K46</f>
        <v>28</v>
      </c>
      <c r="L47" s="139">
        <v>13.6</v>
      </c>
      <c r="M47" s="139">
        <v>15.8</v>
      </c>
      <c r="N47" s="139">
        <v>15.5</v>
      </c>
      <c r="O47" s="139"/>
      <c r="P47" s="139"/>
      <c r="Q47" s="84"/>
      <c r="R47" s="84"/>
      <c r="S47" s="84"/>
      <c r="T47" s="84"/>
      <c r="U47" s="84"/>
      <c r="V47" s="139"/>
      <c r="W47" s="84"/>
      <c r="X47" s="139"/>
      <c r="Y47" s="99"/>
      <c r="Z47" s="99"/>
    </row>
    <row r="48" spans="1:26" s="101" customFormat="1" ht="142.5" customHeight="1" x14ac:dyDescent="0.2">
      <c r="A48" s="88" t="s">
        <v>48</v>
      </c>
      <c r="B48" s="88" t="s">
        <v>415</v>
      </c>
      <c r="C48" s="84">
        <v>6</v>
      </c>
      <c r="D48" s="139">
        <v>48.3</v>
      </c>
      <c r="E48" s="97">
        <v>0.15</v>
      </c>
      <c r="F48" s="139"/>
      <c r="G48" s="139"/>
      <c r="H48" s="139"/>
      <c r="I48" s="84">
        <v>8</v>
      </c>
      <c r="J48" s="139">
        <v>48.9</v>
      </c>
      <c r="K48" s="84">
        <v>30</v>
      </c>
      <c r="L48" s="139">
        <v>13.8</v>
      </c>
      <c r="M48" s="139">
        <v>16.600000000000001</v>
      </c>
      <c r="N48" s="139">
        <v>16.7</v>
      </c>
      <c r="O48" s="139"/>
      <c r="P48" s="139"/>
      <c r="Q48" s="84"/>
      <c r="R48" s="84"/>
      <c r="S48" s="84"/>
      <c r="T48" s="84"/>
      <c r="U48" s="84">
        <v>17</v>
      </c>
      <c r="V48" s="139">
        <v>49.8</v>
      </c>
      <c r="W48" s="84">
        <v>20</v>
      </c>
      <c r="X48" s="139">
        <f t="shared" si="7"/>
        <v>13.8</v>
      </c>
      <c r="Y48" s="139">
        <f t="shared" ref="Y48:Z51" si="8">M48</f>
        <v>16.600000000000001</v>
      </c>
      <c r="Z48" s="139">
        <f t="shared" si="8"/>
        <v>16.7</v>
      </c>
    </row>
    <row r="49" spans="1:26" s="101" customFormat="1" x14ac:dyDescent="0.2">
      <c r="A49" s="88" t="s">
        <v>72</v>
      </c>
      <c r="B49" s="88" t="s">
        <v>26</v>
      </c>
      <c r="C49" s="84">
        <v>6</v>
      </c>
      <c r="D49" s="139">
        <v>48.3</v>
      </c>
      <c r="E49" s="97">
        <f>0.15</f>
        <v>0.15</v>
      </c>
      <c r="F49" s="139"/>
      <c r="G49" s="139"/>
      <c r="H49" s="139"/>
      <c r="I49" s="84">
        <v>8</v>
      </c>
      <c r="J49" s="139">
        <v>48.9</v>
      </c>
      <c r="K49" s="84">
        <v>30</v>
      </c>
      <c r="L49" s="139">
        <v>7</v>
      </c>
      <c r="M49" s="139">
        <v>5.3</v>
      </c>
      <c r="N49" s="139">
        <v>5</v>
      </c>
      <c r="O49" s="139"/>
      <c r="P49" s="139"/>
      <c r="Q49" s="84"/>
      <c r="R49" s="84"/>
      <c r="S49" s="84"/>
      <c r="T49" s="84"/>
      <c r="U49" s="84">
        <v>19</v>
      </c>
      <c r="V49" s="139">
        <v>49.8</v>
      </c>
      <c r="W49" s="84">
        <v>10</v>
      </c>
      <c r="X49" s="139">
        <f t="shared" si="7"/>
        <v>7</v>
      </c>
      <c r="Y49" s="139">
        <f t="shared" si="8"/>
        <v>5.3</v>
      </c>
      <c r="Z49" s="139">
        <f t="shared" si="8"/>
        <v>5</v>
      </c>
    </row>
    <row r="50" spans="1:26" s="101" customFormat="1" x14ac:dyDescent="0.2">
      <c r="A50" s="88" t="s">
        <v>72</v>
      </c>
      <c r="B50" s="88" t="s">
        <v>35</v>
      </c>
      <c r="C50" s="84">
        <f>C49</f>
        <v>6</v>
      </c>
      <c r="D50" s="139">
        <f>D49</f>
        <v>48.3</v>
      </c>
      <c r="E50" s="97">
        <f>E49</f>
        <v>0.15</v>
      </c>
      <c r="F50" s="139"/>
      <c r="G50" s="139"/>
      <c r="H50" s="139"/>
      <c r="I50" s="84">
        <f>I49</f>
        <v>8</v>
      </c>
      <c r="J50" s="139">
        <f>J49</f>
        <v>48.9</v>
      </c>
      <c r="K50" s="84">
        <f>K49</f>
        <v>30</v>
      </c>
      <c r="L50" s="139">
        <v>7.2</v>
      </c>
      <c r="M50" s="139">
        <v>6.6</v>
      </c>
      <c r="N50" s="139">
        <v>6.2</v>
      </c>
      <c r="O50" s="139"/>
      <c r="P50" s="139"/>
      <c r="Q50" s="84"/>
      <c r="R50" s="84"/>
      <c r="S50" s="84"/>
      <c r="T50" s="84"/>
      <c r="U50" s="84">
        <f>U49</f>
        <v>19</v>
      </c>
      <c r="V50" s="139">
        <f>V49</f>
        <v>49.8</v>
      </c>
      <c r="W50" s="84">
        <f>W49</f>
        <v>10</v>
      </c>
      <c r="X50" s="139">
        <f t="shared" si="7"/>
        <v>7.2</v>
      </c>
      <c r="Y50" s="139">
        <f t="shared" si="8"/>
        <v>6.6</v>
      </c>
      <c r="Z50" s="139">
        <f t="shared" si="8"/>
        <v>6.2</v>
      </c>
    </row>
    <row r="51" spans="1:26" s="101" customFormat="1" ht="25.5" x14ac:dyDescent="0.2">
      <c r="A51" s="88" t="s">
        <v>51</v>
      </c>
      <c r="B51" s="88" t="s">
        <v>416</v>
      </c>
      <c r="C51" s="84">
        <v>9</v>
      </c>
      <c r="D51" s="139">
        <v>48</v>
      </c>
      <c r="E51" s="97">
        <v>0.15</v>
      </c>
      <c r="F51" s="139"/>
      <c r="G51" s="139"/>
      <c r="H51" s="139"/>
      <c r="I51" s="84">
        <v>11</v>
      </c>
      <c r="J51" s="139">
        <v>48.8</v>
      </c>
      <c r="K51" s="84">
        <v>35</v>
      </c>
      <c r="L51" s="139">
        <v>7.2</v>
      </c>
      <c r="M51" s="139">
        <v>9.6999999999999993</v>
      </c>
      <c r="N51" s="139">
        <v>9.3000000000000007</v>
      </c>
      <c r="O51" s="139"/>
      <c r="P51" s="139"/>
      <c r="Q51" s="84"/>
      <c r="R51" s="84"/>
      <c r="S51" s="84"/>
      <c r="T51" s="84"/>
      <c r="U51" s="84">
        <v>24</v>
      </c>
      <c r="V51" s="139">
        <v>49.7</v>
      </c>
      <c r="W51" s="84">
        <v>40</v>
      </c>
      <c r="X51" s="139">
        <f t="shared" si="7"/>
        <v>7.2</v>
      </c>
      <c r="Y51" s="139">
        <f t="shared" si="8"/>
        <v>9.6999999999999993</v>
      </c>
      <c r="Z51" s="139">
        <f t="shared" si="8"/>
        <v>9.3000000000000007</v>
      </c>
    </row>
    <row r="52" spans="1:26" s="101" customFormat="1" ht="69.75" customHeight="1" x14ac:dyDescent="0.2">
      <c r="A52" s="88" t="s">
        <v>51</v>
      </c>
      <c r="B52" s="88" t="s">
        <v>417</v>
      </c>
      <c r="C52" s="84">
        <f>C51</f>
        <v>9</v>
      </c>
      <c r="D52" s="139">
        <f>D51</f>
        <v>48</v>
      </c>
      <c r="E52" s="97">
        <f>E51</f>
        <v>0.15</v>
      </c>
      <c r="F52" s="139"/>
      <c r="G52" s="139"/>
      <c r="H52" s="139"/>
      <c r="I52" s="84">
        <f>I51</f>
        <v>11</v>
      </c>
      <c r="J52" s="139">
        <f>J51</f>
        <v>48.8</v>
      </c>
      <c r="K52" s="84">
        <f>K51</f>
        <v>35</v>
      </c>
      <c r="L52" s="139">
        <v>6.3</v>
      </c>
      <c r="M52" s="139">
        <v>7.5</v>
      </c>
      <c r="N52" s="139">
        <v>7.7</v>
      </c>
      <c r="O52" s="139"/>
      <c r="P52" s="139"/>
      <c r="Q52" s="84"/>
      <c r="R52" s="84"/>
      <c r="S52" s="84"/>
      <c r="T52" s="84"/>
      <c r="U52" s="84">
        <f>U51</f>
        <v>24</v>
      </c>
      <c r="V52" s="139">
        <f>V51</f>
        <v>49.7</v>
      </c>
      <c r="W52" s="84">
        <f>W51</f>
        <v>40</v>
      </c>
      <c r="X52" s="139">
        <v>5.5</v>
      </c>
      <c r="Y52" s="126">
        <v>6.6</v>
      </c>
      <c r="Z52" s="139">
        <v>6.7</v>
      </c>
    </row>
    <row r="53" spans="1:26" s="101" customFormat="1" ht="73.5" customHeight="1" x14ac:dyDescent="0.2">
      <c r="A53" s="88" t="str">
        <f>A54</f>
        <v>Вологда-Южная</v>
      </c>
      <c r="B53" s="88" t="s">
        <v>463</v>
      </c>
      <c r="C53" s="84">
        <v>9</v>
      </c>
      <c r="D53" s="139">
        <v>48</v>
      </c>
      <c r="E53" s="97">
        <v>0.15</v>
      </c>
      <c r="F53" s="139"/>
      <c r="G53" s="139"/>
      <c r="H53" s="139"/>
      <c r="I53" s="84">
        <v>11</v>
      </c>
      <c r="J53" s="139">
        <v>48.8</v>
      </c>
      <c r="K53" s="84">
        <v>35</v>
      </c>
      <c r="L53" s="139">
        <v>10.9</v>
      </c>
      <c r="M53" s="139">
        <v>11.4</v>
      </c>
      <c r="N53" s="139">
        <v>12.8</v>
      </c>
      <c r="O53" s="139"/>
      <c r="P53" s="139"/>
      <c r="Q53" s="84"/>
      <c r="R53" s="84"/>
      <c r="S53" s="84"/>
      <c r="T53" s="84"/>
      <c r="U53" s="84">
        <v>25</v>
      </c>
      <c r="V53" s="139">
        <v>49.7</v>
      </c>
      <c r="W53" s="84">
        <v>35</v>
      </c>
      <c r="X53" s="139">
        <f>L53</f>
        <v>10.9</v>
      </c>
      <c r="Y53" s="139">
        <f>M53</f>
        <v>11.4</v>
      </c>
      <c r="Z53" s="139">
        <f>N53</f>
        <v>12.8</v>
      </c>
    </row>
    <row r="54" spans="1:26" s="101" customFormat="1" ht="51" x14ac:dyDescent="0.2">
      <c r="A54" s="88" t="s">
        <v>79</v>
      </c>
      <c r="B54" s="88" t="s">
        <v>418</v>
      </c>
      <c r="C54" s="84">
        <v>10</v>
      </c>
      <c r="D54" s="139">
        <v>47.9</v>
      </c>
      <c r="E54" s="97">
        <v>0.15</v>
      </c>
      <c r="F54" s="139"/>
      <c r="G54" s="139"/>
      <c r="H54" s="139"/>
      <c r="I54" s="84">
        <v>12</v>
      </c>
      <c r="J54" s="139">
        <v>48.8</v>
      </c>
      <c r="K54" s="84">
        <v>40</v>
      </c>
      <c r="L54" s="139">
        <v>3.6</v>
      </c>
      <c r="M54" s="139">
        <v>4</v>
      </c>
      <c r="N54" s="139">
        <v>4.0999999999999996</v>
      </c>
      <c r="O54" s="139"/>
      <c r="P54" s="139"/>
      <c r="Q54" s="84"/>
      <c r="R54" s="84"/>
      <c r="S54" s="84"/>
      <c r="T54" s="84"/>
      <c r="U54" s="84"/>
      <c r="V54" s="139"/>
      <c r="W54" s="84"/>
      <c r="X54" s="139"/>
      <c r="Y54" s="139"/>
      <c r="Z54" s="139"/>
    </row>
    <row r="55" spans="1:26" s="101" customFormat="1" ht="29.25" customHeight="1" x14ac:dyDescent="0.2">
      <c r="A55" s="88" t="s">
        <v>51</v>
      </c>
      <c r="B55" s="88" t="s">
        <v>70</v>
      </c>
      <c r="C55" s="84">
        <v>10</v>
      </c>
      <c r="D55" s="139">
        <v>47.9</v>
      </c>
      <c r="E55" s="97">
        <v>0.15</v>
      </c>
      <c r="F55" s="139"/>
      <c r="G55" s="139"/>
      <c r="H55" s="139"/>
      <c r="I55" s="84">
        <v>12</v>
      </c>
      <c r="J55" s="139">
        <v>48.8</v>
      </c>
      <c r="K55" s="84">
        <v>40</v>
      </c>
      <c r="L55" s="139">
        <v>5.5</v>
      </c>
      <c r="M55" s="139">
        <v>4.4000000000000004</v>
      </c>
      <c r="N55" s="139">
        <v>6.1</v>
      </c>
      <c r="O55" s="139"/>
      <c r="P55" s="139"/>
      <c r="Q55" s="84"/>
      <c r="R55" s="84"/>
      <c r="S55" s="84"/>
      <c r="T55" s="84"/>
      <c r="U55" s="84">
        <v>25</v>
      </c>
      <c r="V55" s="139">
        <v>49.7</v>
      </c>
      <c r="W55" s="84">
        <v>35</v>
      </c>
      <c r="X55" s="139">
        <f>L55</f>
        <v>5.5</v>
      </c>
      <c r="Y55" s="139">
        <f t="shared" ref="Y55:Z58" si="9">M55</f>
        <v>4.4000000000000004</v>
      </c>
      <c r="Z55" s="139">
        <f t="shared" si="9"/>
        <v>6.1</v>
      </c>
    </row>
    <row r="56" spans="1:26" s="101" customFormat="1" ht="16.5" customHeight="1" x14ac:dyDescent="0.2">
      <c r="A56" s="88" t="str">
        <f>A53</f>
        <v>Вологда-Южная</v>
      </c>
      <c r="B56" s="88" t="s">
        <v>179</v>
      </c>
      <c r="C56" s="84">
        <v>11</v>
      </c>
      <c r="D56" s="139">
        <v>47.8</v>
      </c>
      <c r="E56" s="97">
        <f>0.15</f>
        <v>0.15</v>
      </c>
      <c r="F56" s="139"/>
      <c r="G56" s="139"/>
      <c r="H56" s="139"/>
      <c r="I56" s="84">
        <v>13</v>
      </c>
      <c r="J56" s="139">
        <v>48.8</v>
      </c>
      <c r="K56" s="84">
        <v>44</v>
      </c>
      <c r="L56" s="139">
        <v>8</v>
      </c>
      <c r="M56" s="139">
        <v>14.1</v>
      </c>
      <c r="N56" s="139">
        <v>14.9</v>
      </c>
      <c r="O56" s="139"/>
      <c r="P56" s="139"/>
      <c r="Q56" s="84"/>
      <c r="R56" s="84"/>
      <c r="S56" s="84"/>
      <c r="T56" s="84"/>
      <c r="U56" s="84">
        <v>27</v>
      </c>
      <c r="V56" s="139">
        <v>49.7</v>
      </c>
      <c r="W56" s="84">
        <v>25</v>
      </c>
      <c r="X56" s="139">
        <f>L56</f>
        <v>8</v>
      </c>
      <c r="Y56" s="139">
        <f t="shared" si="9"/>
        <v>14.1</v>
      </c>
      <c r="Z56" s="139">
        <f t="shared" si="9"/>
        <v>14.9</v>
      </c>
    </row>
    <row r="57" spans="1:26" s="101" customFormat="1" ht="14.25" customHeight="1" x14ac:dyDescent="0.2">
      <c r="A57" s="88" t="str">
        <f>A53</f>
        <v>Вологда-Южная</v>
      </c>
      <c r="B57" s="88" t="s">
        <v>180</v>
      </c>
      <c r="C57" s="84">
        <v>11</v>
      </c>
      <c r="D57" s="139">
        <f>D56</f>
        <v>47.8</v>
      </c>
      <c r="E57" s="97">
        <f>E56</f>
        <v>0.15</v>
      </c>
      <c r="F57" s="139"/>
      <c r="G57" s="139"/>
      <c r="H57" s="139"/>
      <c r="I57" s="84">
        <v>13</v>
      </c>
      <c r="J57" s="139">
        <f>J56</f>
        <v>48.8</v>
      </c>
      <c r="K57" s="84">
        <f>K56</f>
        <v>44</v>
      </c>
      <c r="L57" s="139">
        <v>20.7</v>
      </c>
      <c r="M57" s="139">
        <v>23.1</v>
      </c>
      <c r="N57" s="139">
        <v>25.9</v>
      </c>
      <c r="O57" s="139"/>
      <c r="P57" s="139"/>
      <c r="Q57" s="84"/>
      <c r="R57" s="84"/>
      <c r="S57" s="84"/>
      <c r="T57" s="84"/>
      <c r="U57" s="84">
        <v>28</v>
      </c>
      <c r="V57" s="139">
        <f>V56</f>
        <v>49.7</v>
      </c>
      <c r="W57" s="84">
        <v>20</v>
      </c>
      <c r="X57" s="139">
        <f>L57</f>
        <v>20.7</v>
      </c>
      <c r="Y57" s="139">
        <f t="shared" si="9"/>
        <v>23.1</v>
      </c>
      <c r="Z57" s="139">
        <f t="shared" si="9"/>
        <v>25.9</v>
      </c>
    </row>
    <row r="58" spans="1:26" s="101" customFormat="1" ht="54" customHeight="1" x14ac:dyDescent="0.2">
      <c r="A58" s="88" t="str">
        <f>A57</f>
        <v>Вологда-Южная</v>
      </c>
      <c r="B58" s="88" t="s">
        <v>419</v>
      </c>
      <c r="C58" s="84">
        <v>16</v>
      </c>
      <c r="D58" s="139">
        <v>47.2</v>
      </c>
      <c r="E58" s="97">
        <v>0.15</v>
      </c>
      <c r="F58" s="139"/>
      <c r="G58" s="139"/>
      <c r="H58" s="139"/>
      <c r="I58" s="84">
        <v>18</v>
      </c>
      <c r="J58" s="139">
        <v>48.7</v>
      </c>
      <c r="K58" s="84">
        <v>55</v>
      </c>
      <c r="L58" s="139">
        <v>4</v>
      </c>
      <c r="M58" s="139">
        <v>4.8</v>
      </c>
      <c r="N58" s="139">
        <v>4.9000000000000004</v>
      </c>
      <c r="O58" s="139"/>
      <c r="P58" s="139"/>
      <c r="Q58" s="84"/>
      <c r="R58" s="84"/>
      <c r="S58" s="84"/>
      <c r="T58" s="84"/>
      <c r="U58" s="84">
        <v>29</v>
      </c>
      <c r="V58" s="139">
        <v>49.7</v>
      </c>
      <c r="W58" s="84">
        <v>15</v>
      </c>
      <c r="X58" s="139">
        <f>L58</f>
        <v>4</v>
      </c>
      <c r="Y58" s="139">
        <f t="shared" si="9"/>
        <v>4.8</v>
      </c>
      <c r="Z58" s="139">
        <f t="shared" si="9"/>
        <v>4.9000000000000004</v>
      </c>
    </row>
    <row r="59" spans="1:26" s="101" customFormat="1" ht="63.75" x14ac:dyDescent="0.2">
      <c r="A59" s="88" t="s">
        <v>73</v>
      </c>
      <c r="B59" s="88" t="s">
        <v>397</v>
      </c>
      <c r="C59" s="84">
        <v>17</v>
      </c>
      <c r="D59" s="139">
        <v>47</v>
      </c>
      <c r="E59" s="97">
        <f>0.15</f>
        <v>0.15</v>
      </c>
      <c r="F59" s="139"/>
      <c r="G59" s="139"/>
      <c r="H59" s="139"/>
      <c r="I59" s="84">
        <v>19</v>
      </c>
      <c r="J59" s="139">
        <v>48.7</v>
      </c>
      <c r="K59" s="84">
        <v>60</v>
      </c>
      <c r="L59" s="139">
        <v>20.399999999999999</v>
      </c>
      <c r="M59" s="139">
        <v>35.9</v>
      </c>
      <c r="N59" s="139">
        <v>39.700000000000003</v>
      </c>
      <c r="O59" s="139"/>
      <c r="P59" s="139"/>
      <c r="Q59" s="84"/>
      <c r="R59" s="84"/>
      <c r="S59" s="84"/>
      <c r="T59" s="84"/>
      <c r="U59" s="84">
        <v>30</v>
      </c>
      <c r="V59" s="139">
        <v>49.7</v>
      </c>
      <c r="W59" s="84">
        <v>10</v>
      </c>
      <c r="X59" s="139">
        <v>3</v>
      </c>
      <c r="Y59" s="99">
        <v>3.4</v>
      </c>
      <c r="Z59" s="139">
        <v>4.8</v>
      </c>
    </row>
    <row r="60" spans="1:26" s="101" customFormat="1" ht="17.25" customHeight="1" x14ac:dyDescent="0.2">
      <c r="A60" s="88" t="str">
        <f>A58</f>
        <v>Вологда-Южная</v>
      </c>
      <c r="B60" s="88" t="s">
        <v>291</v>
      </c>
      <c r="C60" s="84">
        <v>17</v>
      </c>
      <c r="D60" s="139">
        <v>47</v>
      </c>
      <c r="E60" s="97">
        <v>0.15</v>
      </c>
      <c r="F60" s="139"/>
      <c r="G60" s="139"/>
      <c r="H60" s="139"/>
      <c r="I60" s="84">
        <v>19</v>
      </c>
      <c r="J60" s="139">
        <v>48.7</v>
      </c>
      <c r="K60" s="84">
        <v>60</v>
      </c>
      <c r="L60" s="139">
        <v>10</v>
      </c>
      <c r="M60" s="139">
        <v>10.6</v>
      </c>
      <c r="N60" s="139">
        <v>11.4</v>
      </c>
      <c r="O60" s="139"/>
      <c r="P60" s="139"/>
      <c r="Q60" s="84"/>
      <c r="R60" s="84"/>
      <c r="S60" s="84"/>
      <c r="T60" s="84"/>
      <c r="U60" s="84">
        <v>30</v>
      </c>
      <c r="V60" s="139">
        <v>49.7</v>
      </c>
      <c r="W60" s="84">
        <v>10</v>
      </c>
      <c r="X60" s="139">
        <f t="shared" ref="X60:Z61" si="10">L60</f>
        <v>10</v>
      </c>
      <c r="Y60" s="139">
        <f t="shared" si="10"/>
        <v>10.6</v>
      </c>
      <c r="Z60" s="139">
        <f t="shared" si="10"/>
        <v>11.4</v>
      </c>
    </row>
    <row r="61" spans="1:26" s="101" customFormat="1" ht="28.5" customHeight="1" x14ac:dyDescent="0.2">
      <c r="A61" s="88" t="s">
        <v>261</v>
      </c>
      <c r="B61" s="88" t="s">
        <v>262</v>
      </c>
      <c r="C61" s="84">
        <v>17</v>
      </c>
      <c r="D61" s="139">
        <v>47</v>
      </c>
      <c r="E61" s="97">
        <v>0.15</v>
      </c>
      <c r="F61" s="139"/>
      <c r="G61" s="139"/>
      <c r="H61" s="139"/>
      <c r="I61" s="84">
        <v>19</v>
      </c>
      <c r="J61" s="139">
        <v>48.7</v>
      </c>
      <c r="K61" s="84">
        <v>60</v>
      </c>
      <c r="L61" s="139">
        <v>8.6</v>
      </c>
      <c r="M61" s="139">
        <v>8.6</v>
      </c>
      <c r="N61" s="139">
        <v>8.6</v>
      </c>
      <c r="O61" s="139"/>
      <c r="P61" s="139"/>
      <c r="Q61" s="84"/>
      <c r="R61" s="84"/>
      <c r="S61" s="84"/>
      <c r="T61" s="84"/>
      <c r="U61" s="84">
        <v>29</v>
      </c>
      <c r="V61" s="139">
        <v>49.7</v>
      </c>
      <c r="W61" s="84">
        <v>15</v>
      </c>
      <c r="X61" s="139">
        <f t="shared" si="10"/>
        <v>8.6</v>
      </c>
      <c r="Y61" s="139">
        <f t="shared" si="10"/>
        <v>8.6</v>
      </c>
      <c r="Z61" s="139">
        <f t="shared" si="10"/>
        <v>8.6</v>
      </c>
    </row>
    <row r="62" spans="1:26" s="101" customFormat="1" ht="15" customHeight="1" x14ac:dyDescent="0.2">
      <c r="A62" s="88" t="s">
        <v>51</v>
      </c>
      <c r="B62" s="88" t="s">
        <v>52</v>
      </c>
      <c r="C62" s="140"/>
      <c r="D62" s="139"/>
      <c r="E62" s="139"/>
      <c r="F62" s="139"/>
      <c r="G62" s="139"/>
      <c r="H62" s="139"/>
      <c r="I62" s="139"/>
      <c r="J62" s="139"/>
      <c r="K62" s="84"/>
      <c r="L62" s="84"/>
      <c r="M62" s="84"/>
      <c r="N62" s="84"/>
      <c r="O62" s="84">
        <v>1</v>
      </c>
      <c r="P62" s="139">
        <v>49.1</v>
      </c>
      <c r="Q62" s="84">
        <v>5</v>
      </c>
      <c r="R62" s="139">
        <v>10.4</v>
      </c>
      <c r="S62" s="139">
        <v>11.3</v>
      </c>
      <c r="T62" s="139">
        <v>12.1</v>
      </c>
      <c r="U62" s="84">
        <v>4</v>
      </c>
      <c r="V62" s="139">
        <v>49.8</v>
      </c>
      <c r="W62" s="84">
        <v>85</v>
      </c>
      <c r="X62" s="139">
        <f>R62</f>
        <v>10.4</v>
      </c>
      <c r="Y62" s="139">
        <f>S62</f>
        <v>11.3</v>
      </c>
      <c r="Z62" s="139">
        <f>T62</f>
        <v>12.1</v>
      </c>
    </row>
    <row r="63" spans="1:26" s="101" customFormat="1" ht="106.5" customHeight="1" x14ac:dyDescent="0.2">
      <c r="A63" s="88" t="s">
        <v>51</v>
      </c>
      <c r="B63" s="88" t="s">
        <v>475</v>
      </c>
      <c r="C63" s="140"/>
      <c r="D63" s="139"/>
      <c r="E63" s="139"/>
      <c r="F63" s="139"/>
      <c r="G63" s="139"/>
      <c r="H63" s="139"/>
      <c r="I63" s="139"/>
      <c r="J63" s="139"/>
      <c r="K63" s="84"/>
      <c r="L63" s="84"/>
      <c r="M63" s="84"/>
      <c r="N63" s="84"/>
      <c r="O63" s="84">
        <f>O62</f>
        <v>1</v>
      </c>
      <c r="P63" s="139">
        <f>P62</f>
        <v>49.1</v>
      </c>
      <c r="Q63" s="84">
        <f>Q62</f>
        <v>5</v>
      </c>
      <c r="R63" s="139">
        <v>4.8</v>
      </c>
      <c r="S63" s="139">
        <v>7.1</v>
      </c>
      <c r="T63" s="139">
        <v>7.3</v>
      </c>
      <c r="U63" s="84">
        <f>U62</f>
        <v>4</v>
      </c>
      <c r="V63" s="139">
        <f>V62</f>
        <v>49.8</v>
      </c>
      <c r="W63" s="84">
        <f>W62</f>
        <v>85</v>
      </c>
      <c r="X63" s="139">
        <v>4</v>
      </c>
      <c r="Y63" s="139">
        <v>6.3</v>
      </c>
      <c r="Z63" s="139">
        <v>6.5</v>
      </c>
    </row>
    <row r="64" spans="1:26" s="101" customFormat="1" ht="25.5" x14ac:dyDescent="0.2">
      <c r="A64" s="88" t="s">
        <v>420</v>
      </c>
      <c r="B64" s="88" t="s">
        <v>421</v>
      </c>
      <c r="C64" s="140"/>
      <c r="D64" s="139"/>
      <c r="E64" s="139"/>
      <c r="F64" s="139"/>
      <c r="G64" s="139"/>
      <c r="H64" s="139"/>
      <c r="I64" s="139"/>
      <c r="J64" s="139"/>
      <c r="K64" s="84"/>
      <c r="L64" s="84"/>
      <c r="M64" s="84"/>
      <c r="N64" s="84"/>
      <c r="O64" s="84">
        <v>1</v>
      </c>
      <c r="P64" s="139">
        <v>49.1</v>
      </c>
      <c r="Q64" s="84">
        <v>5</v>
      </c>
      <c r="R64" s="139">
        <v>4</v>
      </c>
      <c r="S64" s="139">
        <v>4.0999999999999996</v>
      </c>
      <c r="T64" s="139">
        <v>3.8</v>
      </c>
      <c r="U64" s="84">
        <v>4</v>
      </c>
      <c r="V64" s="139">
        <f>V10</f>
        <v>49.8</v>
      </c>
      <c r="W64" s="84">
        <v>85</v>
      </c>
      <c r="X64" s="139">
        <f>R64</f>
        <v>4</v>
      </c>
      <c r="Y64" s="139">
        <f>S64</f>
        <v>4.0999999999999996</v>
      </c>
      <c r="Z64" s="139">
        <f>T64</f>
        <v>3.8</v>
      </c>
    </row>
    <row r="65" spans="1:26" s="101" customFormat="1" ht="44.25" customHeight="1" x14ac:dyDescent="0.2">
      <c r="A65" s="88" t="s">
        <v>420</v>
      </c>
      <c r="B65" s="88" t="s">
        <v>422</v>
      </c>
      <c r="C65" s="84"/>
      <c r="D65" s="139"/>
      <c r="E65" s="139"/>
      <c r="F65" s="139"/>
      <c r="G65" s="139"/>
      <c r="H65" s="139"/>
      <c r="I65" s="84"/>
      <c r="J65" s="139"/>
      <c r="K65" s="84"/>
      <c r="L65" s="139"/>
      <c r="M65" s="139"/>
      <c r="N65" s="139"/>
      <c r="O65" s="84">
        <v>1</v>
      </c>
      <c r="P65" s="139">
        <v>49.1</v>
      </c>
      <c r="Q65" s="84">
        <v>5</v>
      </c>
      <c r="R65" s="139">
        <v>5.9</v>
      </c>
      <c r="S65" s="139">
        <v>6.2</v>
      </c>
      <c r="T65" s="139">
        <v>3.7</v>
      </c>
      <c r="U65" s="139"/>
      <c r="V65" s="139"/>
      <c r="W65" s="84"/>
      <c r="X65" s="139"/>
      <c r="Y65" s="99"/>
      <c r="Z65" s="99"/>
    </row>
    <row r="66" spans="1:26" s="101" customFormat="1" ht="42.75" customHeight="1" x14ac:dyDescent="0.2">
      <c r="A66" s="88" t="s">
        <v>245</v>
      </c>
      <c r="B66" s="88" t="s">
        <v>423</v>
      </c>
      <c r="C66" s="84"/>
      <c r="D66" s="139"/>
      <c r="E66" s="139"/>
      <c r="F66" s="139"/>
      <c r="G66" s="139"/>
      <c r="H66" s="139"/>
      <c r="I66" s="139"/>
      <c r="J66" s="139"/>
      <c r="K66" s="84"/>
      <c r="L66" s="84"/>
      <c r="M66" s="84"/>
      <c r="N66" s="84"/>
      <c r="O66" s="84">
        <v>2</v>
      </c>
      <c r="P66" s="139">
        <v>49.1</v>
      </c>
      <c r="Q66" s="84">
        <v>10</v>
      </c>
      <c r="R66" s="139">
        <v>5.5</v>
      </c>
      <c r="S66" s="139">
        <v>5.8</v>
      </c>
      <c r="T66" s="139">
        <v>5.6</v>
      </c>
      <c r="U66" s="84"/>
      <c r="V66" s="139"/>
      <c r="W66" s="84"/>
      <c r="X66" s="139"/>
      <c r="Y66" s="99"/>
      <c r="Z66" s="99"/>
    </row>
    <row r="67" spans="1:26" s="101" customFormat="1" ht="38.25" x14ac:dyDescent="0.2">
      <c r="A67" s="88" t="s">
        <v>424</v>
      </c>
      <c r="B67" s="88" t="s">
        <v>425</v>
      </c>
      <c r="C67" s="84"/>
      <c r="D67" s="139"/>
      <c r="E67" s="139"/>
      <c r="F67" s="139"/>
      <c r="G67" s="139"/>
      <c r="H67" s="139"/>
      <c r="I67" s="139"/>
      <c r="J67" s="139"/>
      <c r="K67" s="84"/>
      <c r="L67" s="84"/>
      <c r="M67" s="84"/>
      <c r="N67" s="84"/>
      <c r="O67" s="84">
        <v>2</v>
      </c>
      <c r="P67" s="139">
        <v>49.1</v>
      </c>
      <c r="Q67" s="84">
        <v>10</v>
      </c>
      <c r="R67" s="139">
        <v>4.7</v>
      </c>
      <c r="S67" s="139">
        <v>3.9</v>
      </c>
      <c r="T67" s="139">
        <v>4.8</v>
      </c>
      <c r="U67" s="84"/>
      <c r="V67" s="139"/>
      <c r="W67" s="84"/>
      <c r="X67" s="139"/>
      <c r="Y67" s="99"/>
      <c r="Z67" s="99"/>
    </row>
    <row r="68" spans="1:26" s="101" customFormat="1" x14ac:dyDescent="0.2">
      <c r="A68" s="88" t="s">
        <v>68</v>
      </c>
      <c r="B68" s="88" t="s">
        <v>287</v>
      </c>
      <c r="C68" s="84"/>
      <c r="D68" s="139"/>
      <c r="E68" s="97"/>
      <c r="F68" s="139"/>
      <c r="G68" s="139"/>
      <c r="H68" s="139"/>
      <c r="I68" s="84"/>
      <c r="J68" s="139"/>
      <c r="K68" s="84"/>
      <c r="L68" s="139"/>
      <c r="M68" s="139"/>
      <c r="N68" s="139"/>
      <c r="O68" s="84">
        <v>2</v>
      </c>
      <c r="P68" s="139">
        <v>49.1</v>
      </c>
      <c r="Q68" s="84">
        <v>10</v>
      </c>
      <c r="R68" s="139">
        <v>2.5</v>
      </c>
      <c r="S68" s="139">
        <v>4.9000000000000004</v>
      </c>
      <c r="T68" s="99">
        <v>4.2</v>
      </c>
      <c r="U68" s="84"/>
      <c r="V68" s="139"/>
      <c r="W68" s="84"/>
      <c r="X68" s="139"/>
      <c r="Y68" s="139"/>
      <c r="Z68" s="99"/>
    </row>
    <row r="69" spans="1:26" s="101" customFormat="1" ht="25.5" x14ac:dyDescent="0.2">
      <c r="A69" s="88" t="s">
        <v>245</v>
      </c>
      <c r="B69" s="88" t="s">
        <v>253</v>
      </c>
      <c r="C69" s="84"/>
      <c r="D69" s="139"/>
      <c r="E69" s="139"/>
      <c r="F69" s="139"/>
      <c r="G69" s="139"/>
      <c r="H69" s="139"/>
      <c r="I69" s="139"/>
      <c r="J69" s="139"/>
      <c r="K69" s="84"/>
      <c r="L69" s="84"/>
      <c r="M69" s="84"/>
      <c r="N69" s="84"/>
      <c r="O69" s="84">
        <v>3</v>
      </c>
      <c r="P69" s="139">
        <v>49.1</v>
      </c>
      <c r="Q69" s="84">
        <v>15</v>
      </c>
      <c r="R69" s="139">
        <v>12.5</v>
      </c>
      <c r="S69" s="139">
        <v>12.9</v>
      </c>
      <c r="T69" s="139">
        <v>14.8</v>
      </c>
      <c r="U69" s="84"/>
      <c r="V69" s="139"/>
      <c r="W69" s="84"/>
      <c r="X69" s="139"/>
      <c r="Y69" s="99"/>
      <c r="Z69" s="99"/>
    </row>
    <row r="70" spans="1:26" s="101" customFormat="1" ht="30.75" customHeight="1" x14ac:dyDescent="0.2">
      <c r="A70" s="88" t="s">
        <v>182</v>
      </c>
      <c r="B70" s="88" t="s">
        <v>427</v>
      </c>
      <c r="C70" s="84"/>
      <c r="D70" s="139"/>
      <c r="E70" s="139"/>
      <c r="F70" s="139"/>
      <c r="G70" s="139"/>
      <c r="H70" s="139"/>
      <c r="I70" s="139"/>
      <c r="J70" s="139"/>
      <c r="K70" s="84"/>
      <c r="L70" s="84"/>
      <c r="M70" s="84"/>
      <c r="N70" s="84"/>
      <c r="O70" s="84">
        <v>3</v>
      </c>
      <c r="P70" s="139">
        <v>49.1</v>
      </c>
      <c r="Q70" s="84">
        <v>15</v>
      </c>
      <c r="R70" s="139">
        <v>1</v>
      </c>
      <c r="S70" s="139">
        <v>1.1000000000000001</v>
      </c>
      <c r="T70" s="139">
        <v>1.1000000000000001</v>
      </c>
      <c r="U70" s="84">
        <v>5</v>
      </c>
      <c r="V70" s="139">
        <v>49.8</v>
      </c>
      <c r="W70" s="84">
        <v>80</v>
      </c>
      <c r="X70" s="139">
        <f>R70</f>
        <v>1</v>
      </c>
      <c r="Y70" s="139">
        <f>S70</f>
        <v>1.1000000000000001</v>
      </c>
      <c r="Z70" s="139">
        <f>T70</f>
        <v>1.1000000000000001</v>
      </c>
    </row>
    <row r="71" spans="1:26" s="101" customFormat="1" ht="27" customHeight="1" x14ac:dyDescent="0.2">
      <c r="A71" s="88" t="s">
        <v>72</v>
      </c>
      <c r="B71" s="88" t="s">
        <v>387</v>
      </c>
      <c r="C71" s="84"/>
      <c r="D71" s="139"/>
      <c r="E71" s="139"/>
      <c r="F71" s="139"/>
      <c r="G71" s="139"/>
      <c r="H71" s="139"/>
      <c r="I71" s="139"/>
      <c r="J71" s="139"/>
      <c r="K71" s="84"/>
      <c r="L71" s="84"/>
      <c r="M71" s="84"/>
      <c r="N71" s="84"/>
      <c r="O71" s="84">
        <v>3</v>
      </c>
      <c r="P71" s="139">
        <v>49.1</v>
      </c>
      <c r="Q71" s="84">
        <v>15</v>
      </c>
      <c r="R71" s="139">
        <v>4.7</v>
      </c>
      <c r="S71" s="139">
        <v>5</v>
      </c>
      <c r="T71" s="139">
        <v>4.8</v>
      </c>
      <c r="U71" s="84"/>
      <c r="V71" s="139"/>
      <c r="W71" s="84"/>
      <c r="X71" s="139"/>
      <c r="Y71" s="99"/>
      <c r="Z71" s="99"/>
    </row>
    <row r="72" spans="1:26" s="101" customFormat="1" ht="15" customHeight="1" x14ac:dyDescent="0.2">
      <c r="A72" s="88" t="s">
        <v>68</v>
      </c>
      <c r="B72" s="88" t="s">
        <v>286</v>
      </c>
      <c r="C72" s="84"/>
      <c r="D72" s="139"/>
      <c r="E72" s="139"/>
      <c r="F72" s="139"/>
      <c r="G72" s="139"/>
      <c r="H72" s="139"/>
      <c r="I72" s="139"/>
      <c r="J72" s="139"/>
      <c r="K72" s="84"/>
      <c r="L72" s="84"/>
      <c r="M72" s="84"/>
      <c r="N72" s="84"/>
      <c r="O72" s="84">
        <v>3</v>
      </c>
      <c r="P72" s="139">
        <v>49.1</v>
      </c>
      <c r="Q72" s="84">
        <v>15</v>
      </c>
      <c r="R72" s="139">
        <v>2.5</v>
      </c>
      <c r="S72" s="139">
        <v>3.7</v>
      </c>
      <c r="T72" s="139">
        <v>3.2</v>
      </c>
      <c r="U72" s="84"/>
      <c r="V72" s="139"/>
      <c r="W72" s="84"/>
      <c r="X72" s="139"/>
      <c r="Y72" s="139"/>
      <c r="Z72" s="139"/>
    </row>
    <row r="73" spans="1:26" x14ac:dyDescent="0.2">
      <c r="A73" s="88" t="s">
        <v>68</v>
      </c>
      <c r="B73" s="88" t="s">
        <v>288</v>
      </c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>
        <v>4</v>
      </c>
      <c r="P73" s="288">
        <v>49.1</v>
      </c>
      <c r="Q73" s="288">
        <v>20</v>
      </c>
      <c r="R73" s="93">
        <v>1.1000000000000001</v>
      </c>
      <c r="S73" s="93">
        <v>2.2000000000000002</v>
      </c>
      <c r="T73" s="288">
        <v>2.2000000000000002</v>
      </c>
      <c r="U73" s="288"/>
      <c r="V73" s="288"/>
      <c r="W73" s="288"/>
      <c r="X73" s="288"/>
      <c r="Y73" s="288"/>
      <c r="Z73" s="288"/>
    </row>
    <row r="74" spans="1:26" s="101" customFormat="1" ht="14.25" customHeight="1" x14ac:dyDescent="0.2">
      <c r="A74" s="88" t="s">
        <v>68</v>
      </c>
      <c r="B74" s="88" t="s">
        <v>290</v>
      </c>
      <c r="C74" s="84"/>
      <c r="D74" s="139"/>
      <c r="E74" s="139"/>
      <c r="F74" s="139"/>
      <c r="G74" s="139"/>
      <c r="H74" s="139"/>
      <c r="I74" s="139"/>
      <c r="J74" s="139"/>
      <c r="K74" s="84"/>
      <c r="L74" s="84"/>
      <c r="M74" s="84"/>
      <c r="N74" s="84"/>
      <c r="O74" s="84">
        <v>7</v>
      </c>
      <c r="P74" s="139">
        <v>49.1</v>
      </c>
      <c r="Q74" s="84">
        <v>35</v>
      </c>
      <c r="R74" s="139">
        <v>0.8</v>
      </c>
      <c r="S74" s="99">
        <v>1.5</v>
      </c>
      <c r="T74" s="99">
        <v>1.5</v>
      </c>
      <c r="U74" s="84"/>
      <c r="V74" s="139"/>
      <c r="W74" s="84"/>
      <c r="X74" s="139"/>
      <c r="Y74" s="99"/>
      <c r="Z74" s="99"/>
    </row>
    <row r="75" spans="1:26" s="101" customFormat="1" ht="30" customHeight="1" x14ac:dyDescent="0.2">
      <c r="A75" s="88" t="s">
        <v>256</v>
      </c>
      <c r="B75" s="88" t="s">
        <v>289</v>
      </c>
      <c r="C75" s="84"/>
      <c r="D75" s="139"/>
      <c r="E75" s="139"/>
      <c r="F75" s="139"/>
      <c r="G75" s="139"/>
      <c r="H75" s="139"/>
      <c r="I75" s="139"/>
      <c r="J75" s="139"/>
      <c r="K75" s="84"/>
      <c r="L75" s="84"/>
      <c r="M75" s="84"/>
      <c r="N75" s="84"/>
      <c r="O75" s="84">
        <v>7</v>
      </c>
      <c r="P75" s="139">
        <v>49.1</v>
      </c>
      <c r="Q75" s="84">
        <v>35</v>
      </c>
      <c r="R75" s="139">
        <v>0.9</v>
      </c>
      <c r="S75" s="139">
        <v>3.5</v>
      </c>
      <c r="T75" s="139">
        <v>1.6</v>
      </c>
      <c r="U75" s="84"/>
      <c r="V75" s="139"/>
      <c r="W75" s="84"/>
      <c r="X75" s="97"/>
      <c r="Y75" s="99"/>
      <c r="Z75" s="99"/>
    </row>
    <row r="76" spans="1:26" s="78" customFormat="1" x14ac:dyDescent="0.2">
      <c r="A76" s="87"/>
      <c r="B76" s="87" t="s">
        <v>130</v>
      </c>
      <c r="C76" s="187" t="str">
        <f>'ЧЭС, ВПМЭС'!C66</f>
        <v>АЧР-1 (САЧР)</v>
      </c>
      <c r="F76" s="79">
        <f>SUM(F10:F75)</f>
        <v>0</v>
      </c>
      <c r="G76" s="79">
        <f>SUM(G10:G75)</f>
        <v>0</v>
      </c>
      <c r="H76" s="79">
        <f>SUM(H10:H75)</f>
        <v>0</v>
      </c>
      <c r="I76" s="79"/>
      <c r="J76" s="79"/>
      <c r="K76" s="79"/>
      <c r="L76" s="79">
        <f>SUM(L10:L75)</f>
        <v>257.39999999999998</v>
      </c>
      <c r="M76" s="79">
        <f>SUM(M10:M75)</f>
        <v>293.5</v>
      </c>
      <c r="N76" s="79">
        <f>SUM(N10:N75)</f>
        <v>301.3</v>
      </c>
      <c r="O76" s="79"/>
      <c r="P76" s="79"/>
      <c r="Q76" s="79"/>
      <c r="R76" s="79">
        <f>SUM(R10:R75)</f>
        <v>61.3</v>
      </c>
      <c r="S76" s="79">
        <f>SUM(S10:S75)</f>
        <v>73.2</v>
      </c>
      <c r="T76" s="79">
        <f>SUM(T10:T75)</f>
        <v>70.7</v>
      </c>
      <c r="U76" s="79"/>
      <c r="V76" s="79"/>
      <c r="W76" s="79"/>
      <c r="X76" s="79">
        <f>SUM(X10:X75)</f>
        <v>209.3</v>
      </c>
      <c r="Y76" s="79">
        <f>SUM(Y10:Y75)</f>
        <v>225.9</v>
      </c>
      <c r="Z76" s="79">
        <f>SUM(Z10:Z75)</f>
        <v>233.3</v>
      </c>
    </row>
    <row r="77" spans="1:26" s="101" customFormat="1" x14ac:dyDescent="0.2">
      <c r="A77" s="100"/>
      <c r="B77" s="100"/>
      <c r="C77" s="187" t="str">
        <f>'ЧЭС, ВПМЭС'!C67</f>
        <v>АЧР-2 совмещенная</v>
      </c>
      <c r="L77" s="79">
        <f>SUM(L30:L61)</f>
        <v>235.6</v>
      </c>
      <c r="M77" s="79">
        <f>SUM(M30:M61)</f>
        <v>269.8</v>
      </c>
      <c r="N77" s="79">
        <f>SUM(N30:N61)</f>
        <v>277.7</v>
      </c>
    </row>
    <row r="78" spans="1:26" s="78" customFormat="1" ht="15" customHeight="1" x14ac:dyDescent="0.2">
      <c r="A78" s="87"/>
      <c r="B78" s="187"/>
      <c r="C78" s="187" t="str">
        <f>'ЧЭС, ВПМЭС'!C68</f>
        <v>АЧР-1 (САЧР), АЧР-2 несовмещенная</v>
      </c>
      <c r="F78" s="79"/>
      <c r="G78" s="79">
        <f>G76+S76</f>
        <v>73.2</v>
      </c>
      <c r="H78" s="79">
        <f>H76+T76</f>
        <v>70.7</v>
      </c>
      <c r="I78" s="79"/>
      <c r="L78" s="79">
        <f>L76+R76</f>
        <v>318.7</v>
      </c>
      <c r="M78" s="79">
        <f>M76+S76</f>
        <v>366.7</v>
      </c>
      <c r="N78" s="79">
        <f>N76+T76</f>
        <v>372</v>
      </c>
    </row>
    <row r="79" spans="1:26" s="78" customFormat="1" ht="15" hidden="1" customHeight="1" x14ac:dyDescent="0.2">
      <c r="A79" s="87"/>
      <c r="B79" s="187"/>
      <c r="F79" s="79"/>
      <c r="G79" s="79"/>
      <c r="H79" s="79"/>
      <c r="I79" s="79"/>
    </row>
    <row r="80" spans="1:26" s="101" customFormat="1" ht="25.5" hidden="1" x14ac:dyDescent="0.2">
      <c r="A80" s="100"/>
      <c r="B80" s="100"/>
      <c r="C80" s="78" t="s">
        <v>103</v>
      </c>
      <c r="D80" s="202">
        <v>49.2</v>
      </c>
      <c r="F80" s="79"/>
      <c r="G80" s="126"/>
      <c r="H80" s="126"/>
      <c r="L80" s="79">
        <f>SUM(L10:L29)</f>
        <v>21.8</v>
      </c>
      <c r="M80" s="79">
        <f>SUM(M10:M29)</f>
        <v>23.7</v>
      </c>
      <c r="N80" s="79">
        <f>SUM(N10:N29)</f>
        <v>23.6</v>
      </c>
      <c r="Y80" s="126"/>
      <c r="Z80" s="126"/>
    </row>
    <row r="81" spans="1:26" s="101" customFormat="1" hidden="1" x14ac:dyDescent="0.2">
      <c r="A81" s="100"/>
      <c r="B81" s="100"/>
      <c r="D81" s="79">
        <f>L82+L83</f>
        <v>16.7</v>
      </c>
      <c r="F81" s="126"/>
      <c r="G81" s="126"/>
      <c r="H81" s="126"/>
      <c r="J81" s="126"/>
      <c r="K81" s="112"/>
      <c r="L81" s="126"/>
      <c r="M81" s="126"/>
      <c r="N81" s="126"/>
      <c r="O81" s="82"/>
      <c r="Y81" s="126"/>
      <c r="Z81" s="126"/>
    </row>
    <row r="82" spans="1:26" s="101" customFormat="1" hidden="1" x14ac:dyDescent="0.2">
      <c r="A82" s="100"/>
      <c r="B82" s="100"/>
      <c r="C82" s="126">
        <v>48.8</v>
      </c>
      <c r="D82" s="126">
        <f>SUM(L30:L35)</f>
        <v>16.7</v>
      </c>
      <c r="G82" s="126"/>
      <c r="H82" s="126"/>
      <c r="I82" s="79"/>
      <c r="J82" s="126">
        <v>49</v>
      </c>
      <c r="K82" s="112">
        <v>5</v>
      </c>
      <c r="L82" s="126">
        <f>L32+L34</f>
        <v>10</v>
      </c>
      <c r="M82" s="126">
        <f>M32+M34</f>
        <v>8.8000000000000007</v>
      </c>
      <c r="N82" s="126">
        <f>N32+N34</f>
        <v>8.4</v>
      </c>
      <c r="O82" s="126"/>
      <c r="P82" s="126"/>
      <c r="Q82" s="126"/>
      <c r="U82" s="126">
        <v>49.2</v>
      </c>
      <c r="V82" s="126">
        <v>49.8</v>
      </c>
      <c r="W82" s="112">
        <v>100</v>
      </c>
      <c r="X82" s="126">
        <f>X10+X11+X13+X16+X19+X21+X23+X24+X25</f>
        <v>6.6</v>
      </c>
      <c r="Y82" s="126">
        <f>Y10+Y11+Y13+Y16+Y19+Y21+Y23+Y24+Y25</f>
        <v>7.3</v>
      </c>
      <c r="Z82" s="126">
        <f>Z10+Z11+Z13+Z16+Z19+Z21+Z23+Z24+Z25</f>
        <v>7.6</v>
      </c>
    </row>
    <row r="83" spans="1:26" s="101" customFormat="1" hidden="1" x14ac:dyDescent="0.2">
      <c r="A83" s="100"/>
      <c r="B83" s="100"/>
      <c r="C83" s="126">
        <f>C82</f>
        <v>48.8</v>
      </c>
      <c r="D83" s="126"/>
      <c r="G83" s="126"/>
      <c r="H83" s="126"/>
      <c r="J83" s="126">
        <f>J30</f>
        <v>49</v>
      </c>
      <c r="K83" s="112">
        <f>K30</f>
        <v>10</v>
      </c>
      <c r="L83" s="126">
        <f>L30+L31+L33+L35</f>
        <v>6.7</v>
      </c>
      <c r="M83" s="126">
        <f>M30+M31+M33+M35</f>
        <v>7.4</v>
      </c>
      <c r="N83" s="126">
        <f>N30+N31+N33+N35</f>
        <v>6.8</v>
      </c>
      <c r="U83" s="126">
        <v>49.2</v>
      </c>
      <c r="V83" s="126">
        <v>49.8</v>
      </c>
      <c r="W83" s="112">
        <v>95</v>
      </c>
      <c r="X83" s="126">
        <f>X15</f>
        <v>2.2000000000000002</v>
      </c>
      <c r="Y83" s="126">
        <f>Y15</f>
        <v>2.2999999999999998</v>
      </c>
      <c r="Z83" s="126">
        <f>Z15</f>
        <v>2.2000000000000002</v>
      </c>
    </row>
    <row r="84" spans="1:26" s="101" customFormat="1" hidden="1" x14ac:dyDescent="0.2">
      <c r="A84" s="100"/>
      <c r="B84" s="100"/>
      <c r="C84" s="126">
        <v>48.7</v>
      </c>
      <c r="D84" s="126">
        <f>L84+L85</f>
        <v>25.7</v>
      </c>
      <c r="G84" s="126"/>
      <c r="H84" s="126"/>
      <c r="I84" s="79"/>
      <c r="J84" s="126">
        <v>49</v>
      </c>
      <c r="K84" s="101">
        <v>15</v>
      </c>
      <c r="L84" s="126">
        <f>L36+L39</f>
        <v>18.600000000000001</v>
      </c>
      <c r="M84" s="126">
        <f>M36+M39</f>
        <v>15.7</v>
      </c>
      <c r="N84" s="126">
        <f>N36+N39</f>
        <v>15.2</v>
      </c>
      <c r="U84" s="126">
        <v>49.2</v>
      </c>
      <c r="V84" s="126">
        <v>49.8</v>
      </c>
      <c r="W84" s="112">
        <v>90</v>
      </c>
      <c r="X84" s="126">
        <f>X20+X28</f>
        <v>4.2</v>
      </c>
      <c r="Y84" s="126">
        <f>Y20+Y28</f>
        <v>4.4000000000000004</v>
      </c>
      <c r="Z84" s="126">
        <f>Z20+Z28</f>
        <v>4.4000000000000004</v>
      </c>
    </row>
    <row r="85" spans="1:26" s="101" customFormat="1" hidden="1" x14ac:dyDescent="0.2">
      <c r="A85" s="100"/>
      <c r="B85" s="100"/>
      <c r="C85" s="101">
        <v>48.7</v>
      </c>
      <c r="J85" s="126">
        <v>49</v>
      </c>
      <c r="K85" s="101">
        <v>20</v>
      </c>
      <c r="L85" s="126">
        <f>L37+L38</f>
        <v>7.1</v>
      </c>
      <c r="M85" s="126">
        <f>M37+M38</f>
        <v>6.4</v>
      </c>
      <c r="N85" s="126">
        <f>N37+N38</f>
        <v>6.2</v>
      </c>
      <c r="O85" s="126"/>
      <c r="U85" s="86">
        <v>49.1</v>
      </c>
      <c r="V85" s="126">
        <v>49.8</v>
      </c>
      <c r="W85" s="112">
        <v>85</v>
      </c>
      <c r="X85" s="126">
        <f>X62+X63+X64</f>
        <v>18.399999999999999</v>
      </c>
      <c r="Y85" s="126">
        <f>Y62+Y63+Y64</f>
        <v>21.7</v>
      </c>
      <c r="Z85" s="126">
        <f>Z62+Z63+Z64</f>
        <v>22.4</v>
      </c>
    </row>
    <row r="86" spans="1:26" s="101" customFormat="1" hidden="1" x14ac:dyDescent="0.2">
      <c r="A86" s="100"/>
      <c r="B86" s="100"/>
      <c r="C86" s="126">
        <v>48.6</v>
      </c>
      <c r="D86" s="126">
        <f>L86</f>
        <v>10.8</v>
      </c>
      <c r="I86" s="126"/>
      <c r="J86" s="126">
        <v>48.9</v>
      </c>
      <c r="K86" s="112">
        <v>20</v>
      </c>
      <c r="L86" s="126">
        <f>L40</f>
        <v>10.8</v>
      </c>
      <c r="M86" s="126">
        <f>M40</f>
        <v>15.7</v>
      </c>
      <c r="N86" s="126">
        <f>N40</f>
        <v>15.8</v>
      </c>
      <c r="U86" s="86">
        <v>49.1</v>
      </c>
      <c r="V86" s="101">
        <v>49.8</v>
      </c>
      <c r="W86" s="101">
        <v>80</v>
      </c>
      <c r="X86" s="126">
        <f>X70</f>
        <v>1</v>
      </c>
      <c r="Y86" s="126">
        <f>Y70</f>
        <v>1.1000000000000001</v>
      </c>
      <c r="Z86" s="126">
        <f>Z70</f>
        <v>1.1000000000000001</v>
      </c>
    </row>
    <row r="87" spans="1:26" s="101" customFormat="1" hidden="1" x14ac:dyDescent="0.2">
      <c r="A87" s="100"/>
      <c r="B87" s="100"/>
      <c r="C87" s="126">
        <v>48.5</v>
      </c>
      <c r="D87" s="126">
        <f>L87</f>
        <v>28.2</v>
      </c>
      <c r="G87" s="126"/>
      <c r="H87" s="126"/>
      <c r="I87" s="126"/>
      <c r="J87" s="126">
        <v>48.9</v>
      </c>
      <c r="K87" s="112">
        <v>25</v>
      </c>
      <c r="L87" s="126">
        <f>L41+L42+L43+L44+L45</f>
        <v>28.2</v>
      </c>
      <c r="M87" s="126">
        <f>M41+M42+M43+M44+M45</f>
        <v>28.8</v>
      </c>
      <c r="N87" s="126">
        <f>N41+N42+N43+N44+N45</f>
        <v>27.7</v>
      </c>
      <c r="U87" s="101">
        <v>48.8</v>
      </c>
      <c r="V87" s="126">
        <v>49.8</v>
      </c>
      <c r="W87" s="101">
        <v>75</v>
      </c>
      <c r="X87" s="126">
        <f>X32+X33</f>
        <v>10.1</v>
      </c>
      <c r="Y87" s="126">
        <f>Y32+Y33</f>
        <v>9.1</v>
      </c>
      <c r="Z87" s="126">
        <f>Z32+Z33</f>
        <v>8.6999999999999993</v>
      </c>
    </row>
    <row r="88" spans="1:26" s="101" customFormat="1" hidden="1" x14ac:dyDescent="0.2">
      <c r="A88" s="100"/>
      <c r="B88" s="100"/>
      <c r="C88" s="126">
        <v>48.4</v>
      </c>
      <c r="D88" s="126">
        <f>L88</f>
        <v>21</v>
      </c>
      <c r="G88" s="126"/>
      <c r="H88" s="126"/>
      <c r="I88" s="126"/>
      <c r="J88" s="126">
        <v>48.9</v>
      </c>
      <c r="K88" s="112">
        <v>28</v>
      </c>
      <c r="L88" s="126">
        <f>L46+L47</f>
        <v>21</v>
      </c>
      <c r="M88" s="126">
        <f>M46+M47</f>
        <v>24.4</v>
      </c>
      <c r="N88" s="126">
        <f>N46+N47</f>
        <v>24.3</v>
      </c>
      <c r="U88" s="101">
        <v>48.8</v>
      </c>
      <c r="V88" s="126">
        <v>49.8</v>
      </c>
      <c r="W88" s="101">
        <v>70</v>
      </c>
      <c r="X88" s="126">
        <f>X34+X35</f>
        <v>4.2</v>
      </c>
      <c r="Y88" s="126">
        <f>Y34+Y35</f>
        <v>4.2</v>
      </c>
      <c r="Z88" s="126">
        <f>Z34+Z35</f>
        <v>3.9</v>
      </c>
    </row>
    <row r="89" spans="1:26" s="101" customFormat="1" hidden="1" x14ac:dyDescent="0.2">
      <c r="A89" s="100"/>
      <c r="B89" s="100"/>
      <c r="C89" s="126">
        <v>48.3</v>
      </c>
      <c r="D89" s="126">
        <f t="shared" ref="D89:D94" si="11">L89</f>
        <v>28</v>
      </c>
      <c r="G89" s="126"/>
      <c r="H89" s="126"/>
      <c r="I89" s="126"/>
      <c r="J89" s="126">
        <v>48.9</v>
      </c>
      <c r="K89" s="112">
        <v>30</v>
      </c>
      <c r="L89" s="126">
        <f>L48+L49+L50</f>
        <v>28</v>
      </c>
      <c r="M89" s="126">
        <f>M48+M49+M50</f>
        <v>28.5</v>
      </c>
      <c r="N89" s="126">
        <f>N48+N49+N50</f>
        <v>27.9</v>
      </c>
      <c r="O89" s="126"/>
      <c r="P89" s="126"/>
      <c r="Q89" s="126"/>
      <c r="U89" s="126">
        <v>48.7</v>
      </c>
      <c r="V89" s="101">
        <v>49.8</v>
      </c>
      <c r="W89" s="101">
        <v>65</v>
      </c>
      <c r="X89" s="126">
        <f>X36</f>
        <v>14.2</v>
      </c>
      <c r="Y89" s="126">
        <f>Y36</f>
        <v>12.4</v>
      </c>
      <c r="Z89" s="126">
        <f>Z36</f>
        <v>12.1</v>
      </c>
    </row>
    <row r="90" spans="1:26" s="101" customFormat="1" hidden="1" x14ac:dyDescent="0.2">
      <c r="A90" s="100"/>
      <c r="B90" s="100"/>
      <c r="C90" s="126">
        <v>48</v>
      </c>
      <c r="D90" s="126">
        <f t="shared" si="11"/>
        <v>24.4</v>
      </c>
      <c r="G90" s="126"/>
      <c r="H90" s="126"/>
      <c r="I90" s="126"/>
      <c r="J90" s="126">
        <v>48.8</v>
      </c>
      <c r="K90" s="112">
        <v>35</v>
      </c>
      <c r="L90" s="126">
        <f>L51+L52+L53</f>
        <v>24.4</v>
      </c>
      <c r="M90" s="126">
        <f>M51+M52+M53</f>
        <v>28.6</v>
      </c>
      <c r="N90" s="126">
        <f>N51+N52+N53</f>
        <v>29.8</v>
      </c>
      <c r="U90" s="126">
        <v>48.7</v>
      </c>
      <c r="V90" s="101">
        <v>49.8</v>
      </c>
      <c r="W90" s="112">
        <v>60</v>
      </c>
      <c r="X90" s="126">
        <f>X38+X39</f>
        <v>8.3000000000000007</v>
      </c>
      <c r="Y90" s="126">
        <f>Y38+Y39</f>
        <v>6.4</v>
      </c>
      <c r="Z90" s="126">
        <f>Z38+Z39</f>
        <v>6.1</v>
      </c>
    </row>
    <row r="91" spans="1:26" s="101" customFormat="1" hidden="1" x14ac:dyDescent="0.2">
      <c r="A91" s="100"/>
      <c r="B91" s="100"/>
      <c r="C91" s="126">
        <v>47.9</v>
      </c>
      <c r="D91" s="126">
        <f t="shared" si="11"/>
        <v>9.1</v>
      </c>
      <c r="G91" s="126"/>
      <c r="H91" s="126"/>
      <c r="I91" s="126"/>
      <c r="J91" s="101">
        <v>48.8</v>
      </c>
      <c r="K91" s="101">
        <v>40</v>
      </c>
      <c r="L91" s="126">
        <f>L54+L55</f>
        <v>9.1</v>
      </c>
      <c r="M91" s="126">
        <f>M54+M55</f>
        <v>8.4</v>
      </c>
      <c r="N91" s="126">
        <f>N54+N55</f>
        <v>10.199999999999999</v>
      </c>
      <c r="U91" s="126">
        <v>48.5</v>
      </c>
      <c r="V91" s="126">
        <v>49.8</v>
      </c>
      <c r="W91" s="101">
        <v>45</v>
      </c>
      <c r="X91" s="126">
        <f>X43+X44</f>
        <v>4.5999999999999996</v>
      </c>
      <c r="Y91" s="126">
        <f>Y43+Y44</f>
        <v>3.8</v>
      </c>
      <c r="Z91" s="126">
        <f>Z43+Z44</f>
        <v>3.5</v>
      </c>
    </row>
    <row r="92" spans="1:26" s="101" customFormat="1" hidden="1" x14ac:dyDescent="0.2">
      <c r="A92" s="100"/>
      <c r="B92" s="100"/>
      <c r="C92" s="126">
        <v>47.8</v>
      </c>
      <c r="D92" s="126">
        <f t="shared" si="11"/>
        <v>28.7</v>
      </c>
      <c r="G92" s="126"/>
      <c r="H92" s="126"/>
      <c r="I92" s="126"/>
      <c r="J92" s="101">
        <v>48.8</v>
      </c>
      <c r="K92" s="112">
        <v>44</v>
      </c>
      <c r="L92" s="126">
        <f>L56+L57</f>
        <v>28.7</v>
      </c>
      <c r="M92" s="126">
        <f>M56+M57</f>
        <v>37.200000000000003</v>
      </c>
      <c r="N92" s="126">
        <f>N56+N57</f>
        <v>40.799999999999997</v>
      </c>
      <c r="U92" s="126">
        <v>48.5</v>
      </c>
      <c r="V92" s="126">
        <v>49.8</v>
      </c>
      <c r="W92" s="112">
        <v>40</v>
      </c>
      <c r="X92" s="126">
        <f>X41+X45</f>
        <v>16.7</v>
      </c>
      <c r="Y92" s="126">
        <f>Y41+Y45</f>
        <v>19.399999999999999</v>
      </c>
      <c r="Z92" s="126">
        <f>Z41+Z45</f>
        <v>19.2</v>
      </c>
    </row>
    <row r="93" spans="1:26" s="101" customFormat="1" hidden="1" x14ac:dyDescent="0.2">
      <c r="A93" s="100"/>
      <c r="B93" s="100"/>
      <c r="C93" s="126">
        <v>47.2</v>
      </c>
      <c r="D93" s="126">
        <f t="shared" si="11"/>
        <v>4</v>
      </c>
      <c r="I93" s="126"/>
      <c r="J93" s="101">
        <v>48.7</v>
      </c>
      <c r="K93" s="101">
        <v>55</v>
      </c>
      <c r="L93" s="126">
        <f>L58</f>
        <v>4</v>
      </c>
      <c r="M93" s="126">
        <f>M58</f>
        <v>4.8</v>
      </c>
      <c r="N93" s="126">
        <f>N58</f>
        <v>4.9000000000000004</v>
      </c>
      <c r="O93" s="126"/>
      <c r="P93" s="126"/>
      <c r="Q93" s="126"/>
      <c r="U93" s="126">
        <v>48.4</v>
      </c>
      <c r="V93" s="126">
        <v>49.8</v>
      </c>
      <c r="W93" s="101">
        <v>25</v>
      </c>
      <c r="X93" s="126">
        <f>X46</f>
        <v>7.4</v>
      </c>
      <c r="Y93" s="126">
        <f>Y46</f>
        <v>8.6</v>
      </c>
      <c r="Z93" s="126">
        <f>Z46</f>
        <v>8.8000000000000007</v>
      </c>
    </row>
    <row r="94" spans="1:26" s="101" customFormat="1" hidden="1" x14ac:dyDescent="0.2">
      <c r="A94" s="100"/>
      <c r="B94" s="100"/>
      <c r="C94" s="126">
        <v>47</v>
      </c>
      <c r="D94" s="126">
        <f t="shared" si="11"/>
        <v>39</v>
      </c>
      <c r="G94" s="126"/>
      <c r="H94" s="126"/>
      <c r="I94" s="126"/>
      <c r="J94" s="101">
        <v>48.7</v>
      </c>
      <c r="K94" s="112">
        <v>60</v>
      </c>
      <c r="L94" s="126">
        <f>L59+L60+L61</f>
        <v>39</v>
      </c>
      <c r="M94" s="126">
        <f>M59+M60+M61</f>
        <v>55.1</v>
      </c>
      <c r="N94" s="126">
        <f>N59+N60+N61</f>
        <v>59.7</v>
      </c>
      <c r="U94" s="126">
        <v>48.3</v>
      </c>
      <c r="V94" s="126">
        <v>49.8</v>
      </c>
      <c r="W94" s="101">
        <v>20</v>
      </c>
      <c r="X94" s="126">
        <f>X48</f>
        <v>13.8</v>
      </c>
      <c r="Y94" s="126">
        <f>Y48</f>
        <v>16.600000000000001</v>
      </c>
      <c r="Z94" s="126">
        <f>Z48</f>
        <v>16.7</v>
      </c>
    </row>
    <row r="95" spans="1:26" s="101" customFormat="1" hidden="1" x14ac:dyDescent="0.2">
      <c r="A95" s="100"/>
      <c r="B95" s="100"/>
      <c r="C95" s="213" t="s">
        <v>2</v>
      </c>
      <c r="D95" s="79">
        <f>SUM(D82:D94)</f>
        <v>235.6</v>
      </c>
      <c r="G95" s="79">
        <f>SUM(G82:G94)</f>
        <v>0</v>
      </c>
      <c r="H95" s="79">
        <f>SUM(H82:H94)</f>
        <v>0</v>
      </c>
      <c r="I95" s="79"/>
      <c r="K95" s="112"/>
      <c r="L95" s="79">
        <f>SUM(L82:L94)</f>
        <v>235.6</v>
      </c>
      <c r="M95" s="79">
        <f>SUM(M82:M94)</f>
        <v>269.8</v>
      </c>
      <c r="N95" s="79">
        <f>SUM(N82:N94)</f>
        <v>277.7</v>
      </c>
      <c r="U95" s="126">
        <v>48.3</v>
      </c>
      <c r="V95" s="101">
        <v>49.8</v>
      </c>
      <c r="W95" s="101">
        <v>10</v>
      </c>
      <c r="X95" s="126">
        <f>X49+X50</f>
        <v>14.2</v>
      </c>
      <c r="Y95" s="126">
        <f>Y49+Y50</f>
        <v>11.9</v>
      </c>
      <c r="Z95" s="126">
        <f>Z49+Z50</f>
        <v>11.2</v>
      </c>
    </row>
    <row r="96" spans="1:26" s="101" customFormat="1" hidden="1" x14ac:dyDescent="0.2">
      <c r="A96" s="100"/>
      <c r="B96" s="100"/>
      <c r="C96" s="213" t="s">
        <v>404</v>
      </c>
      <c r="D96" s="79">
        <f>F80+D95</f>
        <v>235.6</v>
      </c>
      <c r="G96" s="79">
        <f>G80+G95</f>
        <v>0</v>
      </c>
      <c r="H96" s="79">
        <f>H80+H95</f>
        <v>0</v>
      </c>
      <c r="I96" s="79"/>
      <c r="L96" s="105">
        <f>L95-L77</f>
        <v>0</v>
      </c>
      <c r="M96" s="105">
        <f>M95-M77</f>
        <v>0</v>
      </c>
      <c r="N96" s="105">
        <f>N95-N77</f>
        <v>0</v>
      </c>
      <c r="U96" s="126">
        <v>48</v>
      </c>
      <c r="V96" s="101">
        <v>49.7</v>
      </c>
      <c r="W96" s="112">
        <v>40</v>
      </c>
      <c r="X96" s="126">
        <f>X51+X52</f>
        <v>12.7</v>
      </c>
      <c r="Y96" s="126">
        <f>Y51+Y52</f>
        <v>16.3</v>
      </c>
      <c r="Z96" s="126">
        <f>Z51+Z52</f>
        <v>16</v>
      </c>
    </row>
    <row r="97" spans="1:26" s="101" customFormat="1" hidden="1" x14ac:dyDescent="0.2">
      <c r="A97" s="100"/>
      <c r="B97" s="100"/>
      <c r="D97" s="105"/>
      <c r="G97" s="105">
        <f>G76-G96</f>
        <v>0</v>
      </c>
      <c r="H97" s="105">
        <f>H76-H96</f>
        <v>0</v>
      </c>
      <c r="I97" s="105"/>
      <c r="K97" s="112"/>
      <c r="L97" s="126"/>
      <c r="M97" s="126"/>
      <c r="N97" s="126"/>
      <c r="O97" s="126"/>
      <c r="U97" s="126">
        <v>48</v>
      </c>
      <c r="V97" s="101">
        <v>49.7</v>
      </c>
      <c r="W97" s="101">
        <v>35</v>
      </c>
      <c r="X97" s="126">
        <f>X53</f>
        <v>10.9</v>
      </c>
      <c r="Y97" s="126">
        <f>Y53</f>
        <v>11.4</v>
      </c>
      <c r="Z97" s="126">
        <f>Z53</f>
        <v>12.8</v>
      </c>
    </row>
    <row r="98" spans="1:26" s="101" customFormat="1" hidden="1" x14ac:dyDescent="0.2">
      <c r="A98" s="100"/>
      <c r="B98" s="100"/>
      <c r="G98" s="126"/>
      <c r="H98" s="126"/>
      <c r="K98" s="112"/>
      <c r="L98" s="126"/>
      <c r="M98" s="126"/>
      <c r="N98" s="126"/>
      <c r="U98" s="126">
        <v>47.9</v>
      </c>
      <c r="V98" s="101">
        <v>49.7</v>
      </c>
      <c r="W98" s="112">
        <v>35</v>
      </c>
      <c r="X98" s="126">
        <f t="shared" ref="X98:Z101" si="12">X55</f>
        <v>5.5</v>
      </c>
      <c r="Y98" s="126">
        <f t="shared" si="12"/>
        <v>4.4000000000000004</v>
      </c>
      <c r="Z98" s="126">
        <f t="shared" si="12"/>
        <v>6.1</v>
      </c>
    </row>
    <row r="99" spans="1:26" s="101" customFormat="1" hidden="1" x14ac:dyDescent="0.2">
      <c r="A99" s="100"/>
      <c r="B99" s="100"/>
      <c r="G99" s="126"/>
      <c r="H99" s="126"/>
      <c r="L99" s="126"/>
      <c r="M99" s="126"/>
      <c r="N99" s="126"/>
      <c r="U99" s="126">
        <v>47.8</v>
      </c>
      <c r="V99" s="101">
        <v>49.7</v>
      </c>
      <c r="W99" s="101">
        <v>25</v>
      </c>
      <c r="X99" s="126">
        <f t="shared" si="12"/>
        <v>8</v>
      </c>
      <c r="Y99" s="126">
        <f t="shared" si="12"/>
        <v>14.1</v>
      </c>
      <c r="Z99" s="126">
        <f t="shared" si="12"/>
        <v>14.9</v>
      </c>
    </row>
    <row r="100" spans="1:26" s="101" customFormat="1" hidden="1" x14ac:dyDescent="0.2">
      <c r="A100" s="100"/>
      <c r="B100" s="100"/>
      <c r="J100" s="126"/>
      <c r="L100" s="126"/>
      <c r="U100" s="126">
        <v>47.8</v>
      </c>
      <c r="V100" s="101">
        <v>49.7</v>
      </c>
      <c r="W100" s="112">
        <v>20</v>
      </c>
      <c r="X100" s="126">
        <f t="shared" si="12"/>
        <v>20.7</v>
      </c>
      <c r="Y100" s="126">
        <f t="shared" si="12"/>
        <v>23.1</v>
      </c>
      <c r="Z100" s="126">
        <f t="shared" si="12"/>
        <v>25.9</v>
      </c>
    </row>
    <row r="101" spans="1:26" s="101" customFormat="1" hidden="1" x14ac:dyDescent="0.2">
      <c r="A101" s="100"/>
      <c r="B101" s="100"/>
      <c r="D101" s="126"/>
      <c r="F101" s="126"/>
      <c r="G101" s="126"/>
      <c r="H101" s="126"/>
      <c r="J101" s="126"/>
      <c r="K101" s="112"/>
      <c r="L101" s="126"/>
      <c r="M101" s="126"/>
      <c r="N101" s="126"/>
      <c r="P101" s="104"/>
      <c r="U101" s="126">
        <v>47.2</v>
      </c>
      <c r="V101" s="101">
        <v>49.7</v>
      </c>
      <c r="W101" s="112">
        <v>15</v>
      </c>
      <c r="X101" s="126">
        <f t="shared" si="12"/>
        <v>4</v>
      </c>
      <c r="Y101" s="126">
        <f t="shared" si="12"/>
        <v>4.8</v>
      </c>
      <c r="Z101" s="126">
        <f t="shared" si="12"/>
        <v>4.9000000000000004</v>
      </c>
    </row>
    <row r="102" spans="1:26" s="101" customFormat="1" hidden="1" x14ac:dyDescent="0.2">
      <c r="A102" s="100"/>
      <c r="B102" s="100"/>
      <c r="D102" s="78"/>
      <c r="E102" s="126"/>
      <c r="F102" s="126"/>
      <c r="G102" s="126"/>
      <c r="H102" s="126"/>
      <c r="J102" s="126"/>
      <c r="L102" s="126"/>
      <c r="M102" s="126"/>
      <c r="N102" s="126"/>
      <c r="U102" s="126">
        <v>47</v>
      </c>
      <c r="V102" s="101">
        <v>49.7</v>
      </c>
      <c r="W102" s="101">
        <v>15</v>
      </c>
      <c r="X102" s="126">
        <f>X61</f>
        <v>8.6</v>
      </c>
      <c r="Y102" s="126">
        <f>Y61</f>
        <v>8.6</v>
      </c>
      <c r="Z102" s="126">
        <f>Z61</f>
        <v>8.6</v>
      </c>
    </row>
    <row r="103" spans="1:26" s="104" customFormat="1" hidden="1" x14ac:dyDescent="0.2">
      <c r="A103" s="103"/>
      <c r="B103" s="103"/>
      <c r="D103" s="101"/>
      <c r="E103" s="126"/>
      <c r="F103" s="126"/>
      <c r="G103" s="126"/>
      <c r="H103" s="126"/>
      <c r="I103" s="101"/>
      <c r="J103" s="126"/>
      <c r="K103" s="101"/>
      <c r="L103" s="126"/>
      <c r="M103" s="101"/>
      <c r="N103" s="101"/>
      <c r="O103" s="101"/>
      <c r="U103" s="126">
        <v>47</v>
      </c>
      <c r="V103" s="101">
        <v>49.7</v>
      </c>
      <c r="W103" s="112">
        <v>10</v>
      </c>
      <c r="X103" s="126">
        <f>X59+X60</f>
        <v>13</v>
      </c>
      <c r="Y103" s="126">
        <f>Y59+Y60</f>
        <v>14</v>
      </c>
      <c r="Z103" s="126">
        <f>Z59+Z60</f>
        <v>16.2</v>
      </c>
    </row>
    <row r="104" spans="1:26" s="101" customFormat="1" hidden="1" x14ac:dyDescent="0.2">
      <c r="A104" s="100"/>
      <c r="B104" s="100"/>
      <c r="C104" s="82"/>
      <c r="E104" s="126"/>
      <c r="J104" s="126"/>
      <c r="L104" s="126"/>
      <c r="O104" s="104"/>
      <c r="U104" s="126"/>
      <c r="X104" s="79">
        <f>SUM(X82:X103)</f>
        <v>209.3</v>
      </c>
      <c r="Y104" s="79">
        <f>SUM(Y82:Y103)</f>
        <v>225.9</v>
      </c>
      <c r="Z104" s="79">
        <f>SUM(Z82:Z103)</f>
        <v>233.3</v>
      </c>
    </row>
    <row r="105" spans="1:26" s="101" customFormat="1" hidden="1" x14ac:dyDescent="0.2">
      <c r="A105" s="100"/>
      <c r="B105" s="100"/>
      <c r="C105" s="82"/>
      <c r="E105" s="126"/>
      <c r="G105" s="79">
        <f>SUM(G82:G103)</f>
        <v>0</v>
      </c>
      <c r="H105" s="79">
        <f>SUM(H82:H103)</f>
        <v>0</v>
      </c>
      <c r="L105" s="79"/>
      <c r="M105" s="79"/>
      <c r="N105" s="79"/>
      <c r="O105" s="104"/>
      <c r="U105" s="126"/>
      <c r="V105" s="126"/>
      <c r="W105" s="112"/>
      <c r="X105" s="105">
        <f>X104-X76</f>
        <v>0</v>
      </c>
      <c r="Y105" s="105">
        <f>Y104-Y76</f>
        <v>0</v>
      </c>
      <c r="Z105" s="105">
        <f>Z104-Z76</f>
        <v>0</v>
      </c>
    </row>
    <row r="106" spans="1:26" s="101" customFormat="1" hidden="1" x14ac:dyDescent="0.2">
      <c r="A106" s="100"/>
      <c r="B106" s="100"/>
      <c r="C106" s="124"/>
      <c r="E106" s="126"/>
      <c r="G106" s="79">
        <f>SUM(G80:G103)</f>
        <v>0</v>
      </c>
      <c r="H106" s="79">
        <f>SUM(H80:H103)</f>
        <v>0</v>
      </c>
      <c r="I106" s="104"/>
      <c r="J106" s="104"/>
      <c r="K106" s="104"/>
      <c r="M106" s="105"/>
      <c r="N106" s="105"/>
      <c r="U106" s="126"/>
      <c r="V106" s="126"/>
      <c r="W106" s="112"/>
      <c r="Y106" s="126"/>
      <c r="Z106" s="126"/>
    </row>
    <row r="107" spans="1:26" s="101" customFormat="1" x14ac:dyDescent="0.2">
      <c r="A107" s="100"/>
      <c r="B107" s="100"/>
      <c r="C107" s="124"/>
      <c r="E107" s="126"/>
      <c r="G107" s="105">
        <f>G76-G106</f>
        <v>0</v>
      </c>
      <c r="H107" s="105">
        <f>H76-H106</f>
        <v>0</v>
      </c>
      <c r="L107" s="126"/>
      <c r="U107" s="126"/>
      <c r="V107" s="126"/>
      <c r="X107" s="126"/>
      <c r="Y107" s="79"/>
      <c r="Z107" s="79"/>
    </row>
    <row r="108" spans="1:26" s="101" customFormat="1" x14ac:dyDescent="0.2">
      <c r="A108" s="100"/>
      <c r="B108" s="100"/>
      <c r="C108" s="124"/>
      <c r="E108" s="126"/>
      <c r="U108" s="142"/>
      <c r="V108" s="104"/>
      <c r="W108" s="104"/>
      <c r="Y108" s="105"/>
      <c r="Z108" s="105"/>
    </row>
    <row r="109" spans="1:26" s="101" customFormat="1" x14ac:dyDescent="0.2">
      <c r="A109" s="100"/>
      <c r="B109" s="100"/>
      <c r="G109" s="126"/>
      <c r="H109" s="126"/>
      <c r="U109" s="126"/>
    </row>
    <row r="110" spans="1:26" s="101" customFormat="1" x14ac:dyDescent="0.2">
      <c r="A110" s="100"/>
      <c r="B110" s="100"/>
      <c r="G110" s="126">
        <f>G62+G63+G51+G55+G52</f>
        <v>0</v>
      </c>
      <c r="H110" s="126">
        <f>H62+H63+H51+H55+H52</f>
        <v>0</v>
      </c>
    </row>
    <row r="111" spans="1:26" s="101" customFormat="1" x14ac:dyDescent="0.2">
      <c r="A111" s="100"/>
      <c r="B111" s="100"/>
      <c r="G111" s="126"/>
      <c r="H111" s="126"/>
    </row>
    <row r="112" spans="1:26" s="101" customFormat="1" x14ac:dyDescent="0.2">
      <c r="A112" s="100"/>
      <c r="B112" s="100"/>
      <c r="G112" s="126">
        <f>G110-G111</f>
        <v>0</v>
      </c>
      <c r="H112" s="126">
        <f>H110-H111</f>
        <v>0</v>
      </c>
    </row>
    <row r="113" spans="1:8" s="101" customFormat="1" x14ac:dyDescent="0.2">
      <c r="A113" s="100"/>
      <c r="B113" s="100"/>
      <c r="G113" s="126">
        <f>G54+G53+G56+G57+G58+G60</f>
        <v>0</v>
      </c>
      <c r="H113" s="126">
        <f>H54+H53+H56+H57+H58+H60</f>
        <v>0</v>
      </c>
    </row>
    <row r="114" spans="1:8" s="101" customFormat="1" x14ac:dyDescent="0.2">
      <c r="A114" s="100"/>
      <c r="B114" s="100"/>
      <c r="G114" s="126"/>
      <c r="H114" s="126"/>
    </row>
    <row r="115" spans="1:8" s="101" customFormat="1" x14ac:dyDescent="0.2">
      <c r="A115" s="100"/>
      <c r="B115" s="100"/>
      <c r="G115" s="126"/>
      <c r="H115" s="126"/>
    </row>
    <row r="116" spans="1:8" s="101" customFormat="1" x14ac:dyDescent="0.2">
      <c r="A116" s="100"/>
      <c r="B116" s="100"/>
    </row>
    <row r="117" spans="1:8" s="101" customFormat="1" x14ac:dyDescent="0.2">
      <c r="A117" s="100"/>
      <c r="B117" s="100"/>
    </row>
    <row r="118" spans="1:8" s="101" customFormat="1" x14ac:dyDescent="0.2">
      <c r="A118" s="100"/>
      <c r="B118" s="100"/>
    </row>
    <row r="119" spans="1:8" s="101" customFormat="1" x14ac:dyDescent="0.2">
      <c r="A119" s="100"/>
      <c r="B119" s="100"/>
    </row>
    <row r="121" spans="1:8" s="101" customFormat="1" x14ac:dyDescent="0.2">
      <c r="A121" s="100"/>
      <c r="B121" s="100"/>
    </row>
    <row r="122" spans="1:8" s="101" customFormat="1" x14ac:dyDescent="0.2">
      <c r="A122" s="100"/>
      <c r="B122" s="100"/>
    </row>
    <row r="123" spans="1:8" s="101" customFormat="1" x14ac:dyDescent="0.2">
      <c r="A123" s="100"/>
      <c r="B123" s="100"/>
    </row>
    <row r="124" spans="1:8" s="101" customFormat="1" x14ac:dyDescent="0.2">
      <c r="A124" s="100"/>
      <c r="B124" s="100"/>
    </row>
    <row r="125" spans="1:8" s="101" customFormat="1" x14ac:dyDescent="0.2">
      <c r="A125" s="100"/>
      <c r="B125" s="100"/>
    </row>
    <row r="126" spans="1:8" s="101" customFormat="1" x14ac:dyDescent="0.2">
      <c r="A126" s="100"/>
      <c r="B126" s="100"/>
    </row>
    <row r="127" spans="1:8" s="101" customFormat="1" x14ac:dyDescent="0.2">
      <c r="A127" s="100"/>
      <c r="B127" s="100"/>
    </row>
    <row r="128" spans="1:8" s="101" customFormat="1" x14ac:dyDescent="0.2">
      <c r="A128" s="100"/>
      <c r="B128" s="100"/>
    </row>
    <row r="129" spans="1:2" s="101" customFormat="1" x14ac:dyDescent="0.2">
      <c r="A129" s="100"/>
      <c r="B129" s="100"/>
    </row>
    <row r="130" spans="1:2" s="101" customFormat="1" x14ac:dyDescent="0.2">
      <c r="A130" s="100"/>
      <c r="B130" s="100"/>
    </row>
    <row r="131" spans="1:2" s="101" customFormat="1" x14ac:dyDescent="0.2">
      <c r="A131" s="100"/>
      <c r="B131" s="100"/>
    </row>
    <row r="132" spans="1:2" s="101" customFormat="1" x14ac:dyDescent="0.2">
      <c r="A132" s="100"/>
      <c r="B132" s="100"/>
    </row>
    <row r="133" spans="1:2" s="101" customFormat="1" x14ac:dyDescent="0.2">
      <c r="A133" s="100"/>
      <c r="B133" s="100"/>
    </row>
    <row r="134" spans="1:2" s="101" customFormat="1" x14ac:dyDescent="0.2">
      <c r="A134" s="100"/>
      <c r="B134" s="100"/>
    </row>
    <row r="135" spans="1:2" s="101" customFormat="1" x14ac:dyDescent="0.2">
      <c r="A135" s="100"/>
      <c r="B135" s="100"/>
    </row>
    <row r="136" spans="1:2" s="101" customFormat="1" x14ac:dyDescent="0.2">
      <c r="A136" s="100"/>
      <c r="B136" s="100"/>
    </row>
    <row r="137" spans="1:2" s="101" customFormat="1" x14ac:dyDescent="0.2">
      <c r="A137" s="100"/>
      <c r="B137" s="100"/>
    </row>
  </sheetData>
  <mergeCells count="18">
    <mergeCell ref="A9:X9"/>
    <mergeCell ref="A6:A8"/>
    <mergeCell ref="B6:B8"/>
    <mergeCell ref="C7:C8"/>
    <mergeCell ref="I7:I8"/>
    <mergeCell ref="O7:O8"/>
    <mergeCell ref="U7:U8"/>
    <mergeCell ref="C6:H6"/>
    <mergeCell ref="R6:T7"/>
    <mergeCell ref="L6:N7"/>
    <mergeCell ref="X6:Z7"/>
    <mergeCell ref="F7:H7"/>
    <mergeCell ref="D7:E7"/>
    <mergeCell ref="J7:K7"/>
    <mergeCell ref="P7:Q7"/>
    <mergeCell ref="U6:W6"/>
    <mergeCell ref="I6:K6"/>
    <mergeCell ref="V7:W7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9"/>
  <sheetViews>
    <sheetView view="pageBreakPreview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C58" sqref="AC58"/>
    </sheetView>
  </sheetViews>
  <sheetFormatPr defaultRowHeight="12.75" x14ac:dyDescent="0.2"/>
  <cols>
    <col min="1" max="1" width="13.85546875" style="277" customWidth="1"/>
    <col min="2" max="2" width="19.85546875" style="277" customWidth="1"/>
    <col min="3" max="3" width="5.5703125" style="289" customWidth="1"/>
    <col min="4" max="4" width="7.28515625" style="289" customWidth="1"/>
    <col min="5" max="5" width="6.42578125" style="289" customWidth="1"/>
    <col min="6" max="6" width="7.42578125" style="289" hidden="1" customWidth="1"/>
    <col min="7" max="8" width="6.140625" style="289" hidden="1" customWidth="1"/>
    <col min="9" max="9" width="4.7109375" style="289" customWidth="1"/>
    <col min="10" max="10" width="7.28515625" style="289" customWidth="1"/>
    <col min="11" max="11" width="4.7109375" style="289" customWidth="1"/>
    <col min="12" max="12" width="5.5703125" style="289" customWidth="1"/>
    <col min="13" max="14" width="5.7109375" style="289" customWidth="1"/>
    <col min="15" max="15" width="4.7109375" style="289" customWidth="1"/>
    <col min="16" max="16" width="5.5703125" style="289" customWidth="1"/>
    <col min="17" max="17" width="5.140625" style="289" customWidth="1"/>
    <col min="18" max="18" width="4.42578125" style="289" customWidth="1"/>
    <col min="19" max="20" width="4.7109375" style="289" customWidth="1"/>
    <col min="21" max="21" width="4" style="289" customWidth="1"/>
    <col min="22" max="22" width="5.42578125" style="289" customWidth="1"/>
    <col min="23" max="23" width="4.42578125" style="289" customWidth="1"/>
    <col min="24" max="24" width="5.28515625" style="289" customWidth="1"/>
    <col min="25" max="25" width="5.85546875" style="289" customWidth="1"/>
    <col min="26" max="26" width="5.28515625" style="289" customWidth="1"/>
    <col min="27" max="16384" width="9.140625" style="277"/>
  </cols>
  <sheetData>
    <row r="1" spans="1:27" ht="12.75" customHeight="1" x14ac:dyDescent="0.2">
      <c r="U1" s="138" t="str">
        <f>'ВЭС, ВПМЭС'!U1</f>
        <v>Приложение №71</v>
      </c>
    </row>
    <row r="2" spans="1:27" ht="12.75" customHeight="1" x14ac:dyDescent="0.2">
      <c r="U2" s="138" t="str">
        <f>'ВЭС, ВПМЭС'!U2</f>
        <v>к приказу Минэнерго России</v>
      </c>
    </row>
    <row r="3" spans="1:27" ht="12" customHeight="1" x14ac:dyDescent="0.2">
      <c r="U3" s="138" t="str">
        <f>'ВЭС, ВПМЭС'!U3</f>
        <v>от 23 июля 2012 г. № 340</v>
      </c>
    </row>
    <row r="4" spans="1:27" ht="12.75" customHeight="1" x14ac:dyDescent="0.2">
      <c r="I4" s="289" t="str">
        <f>'ВЭС, ВПМЭС'!I4</f>
        <v>Настройка АЧР</v>
      </c>
      <c r="U4" s="138"/>
    </row>
    <row r="6" spans="1:27" x14ac:dyDescent="0.2">
      <c r="A6" s="356" t="s">
        <v>0</v>
      </c>
      <c r="B6" s="356" t="s">
        <v>1</v>
      </c>
      <c r="C6" s="341" t="s">
        <v>2</v>
      </c>
      <c r="D6" s="342"/>
      <c r="E6" s="342"/>
      <c r="F6" s="342"/>
      <c r="G6" s="342"/>
      <c r="H6" s="343"/>
      <c r="I6" s="341" t="s">
        <v>3</v>
      </c>
      <c r="J6" s="342"/>
      <c r="K6" s="343"/>
      <c r="L6" s="350" t="str">
        <f>Свод!B4</f>
        <v>Мощность, МВт</v>
      </c>
      <c r="M6" s="350"/>
      <c r="N6" s="351"/>
      <c r="O6" s="273" t="s">
        <v>4</v>
      </c>
      <c r="P6" s="274"/>
      <c r="Q6" s="274"/>
      <c r="R6" s="349" t="str">
        <f>L6</f>
        <v>Мощность, МВт</v>
      </c>
      <c r="S6" s="350"/>
      <c r="T6" s="351"/>
      <c r="U6" s="341" t="s">
        <v>5</v>
      </c>
      <c r="V6" s="342"/>
      <c r="W6" s="343"/>
      <c r="X6" s="350" t="str">
        <f>R6</f>
        <v>Мощность, МВт</v>
      </c>
      <c r="Y6" s="350"/>
      <c r="Z6" s="351"/>
      <c r="AA6" s="65"/>
    </row>
    <row r="7" spans="1:27" ht="12.75" customHeight="1" x14ac:dyDescent="0.2">
      <c r="A7" s="356"/>
      <c r="B7" s="356"/>
      <c r="C7" s="346" t="s">
        <v>308</v>
      </c>
      <c r="D7" s="338" t="str">
        <f>'ВЭС, ВПМЭС'!D7:E7</f>
        <v>уставки</v>
      </c>
      <c r="E7" s="339"/>
      <c r="F7" s="349" t="str">
        <f>'ВЭС, ВПМЭС'!F7:H7</f>
        <v>Мощность, МВт</v>
      </c>
      <c r="G7" s="350"/>
      <c r="H7" s="351"/>
      <c r="I7" s="346" t="s">
        <v>309</v>
      </c>
      <c r="J7" s="338" t="str">
        <f>D7</f>
        <v>уставки</v>
      </c>
      <c r="K7" s="339"/>
      <c r="L7" s="353"/>
      <c r="M7" s="353"/>
      <c r="N7" s="354"/>
      <c r="O7" s="346" t="s">
        <v>6</v>
      </c>
      <c r="P7" s="338" t="str">
        <f>J7</f>
        <v>уставки</v>
      </c>
      <c r="Q7" s="340"/>
      <c r="R7" s="352"/>
      <c r="S7" s="353"/>
      <c r="T7" s="354"/>
      <c r="U7" s="327" t="s">
        <v>310</v>
      </c>
      <c r="V7" s="338" t="str">
        <f>P7</f>
        <v>уставки</v>
      </c>
      <c r="W7" s="339"/>
      <c r="X7" s="353"/>
      <c r="Y7" s="353"/>
      <c r="Z7" s="354"/>
      <c r="AA7" s="65"/>
    </row>
    <row r="8" spans="1:27" ht="25.5" customHeight="1" x14ac:dyDescent="0.2">
      <c r="A8" s="356"/>
      <c r="B8" s="356"/>
      <c r="C8" s="348"/>
      <c r="D8" s="181" t="s">
        <v>7</v>
      </c>
      <c r="E8" s="181" t="s">
        <v>8</v>
      </c>
      <c r="F8" s="287" t="str">
        <f>Свод!B5</f>
        <v>04-00</v>
      </c>
      <c r="G8" s="287" t="str">
        <f>Свод!C5</f>
        <v>09-00</v>
      </c>
      <c r="H8" s="287" t="str">
        <f>Свод!D5</f>
        <v>18-00</v>
      </c>
      <c r="I8" s="348"/>
      <c r="J8" s="181" t="s">
        <v>7</v>
      </c>
      <c r="K8" s="181" t="s">
        <v>8</v>
      </c>
      <c r="L8" s="287" t="str">
        <f>F8</f>
        <v>04-00</v>
      </c>
      <c r="M8" s="287" t="str">
        <f>G8</f>
        <v>09-00</v>
      </c>
      <c r="N8" s="287" t="str">
        <f>H8</f>
        <v>18-00</v>
      </c>
      <c r="O8" s="348"/>
      <c r="P8" s="181" t="s">
        <v>7</v>
      </c>
      <c r="Q8" s="181" t="s">
        <v>8</v>
      </c>
      <c r="R8" s="287" t="str">
        <f>L8</f>
        <v>04-00</v>
      </c>
      <c r="S8" s="287" t="str">
        <f>M8</f>
        <v>09-00</v>
      </c>
      <c r="T8" s="287" t="str">
        <f>N8</f>
        <v>18-00</v>
      </c>
      <c r="U8" s="327"/>
      <c r="V8" s="181" t="s">
        <v>7</v>
      </c>
      <c r="W8" s="181" t="s">
        <v>8</v>
      </c>
      <c r="X8" s="287" t="str">
        <f>R8</f>
        <v>04-00</v>
      </c>
      <c r="Y8" s="287" t="str">
        <f>S8</f>
        <v>09-00</v>
      </c>
      <c r="Z8" s="287" t="str">
        <f>T8</f>
        <v>18-00</v>
      </c>
      <c r="AA8" s="65"/>
    </row>
    <row r="9" spans="1:27" s="85" customFormat="1" x14ac:dyDescent="0.2">
      <c r="A9" s="355" t="s">
        <v>84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355"/>
      <c r="R9" s="355"/>
      <c r="S9" s="355"/>
      <c r="T9" s="355"/>
      <c r="U9" s="355"/>
      <c r="V9" s="355"/>
      <c r="W9" s="355"/>
      <c r="X9" s="355"/>
      <c r="Y9" s="82"/>
      <c r="Z9" s="82"/>
      <c r="AA9" s="189"/>
    </row>
    <row r="10" spans="1:27" s="85" customFormat="1" ht="104.25" customHeight="1" x14ac:dyDescent="0.2">
      <c r="A10" s="95" t="s">
        <v>38</v>
      </c>
      <c r="B10" s="95" t="s">
        <v>428</v>
      </c>
      <c r="C10" s="140" t="s">
        <v>103</v>
      </c>
      <c r="D10" s="140">
        <v>49.2</v>
      </c>
      <c r="E10" s="140">
        <v>0.2</v>
      </c>
      <c r="F10" s="140"/>
      <c r="G10" s="140"/>
      <c r="H10" s="140"/>
      <c r="I10" s="140"/>
      <c r="J10" s="140"/>
      <c r="K10" s="140"/>
      <c r="L10" s="141">
        <v>11</v>
      </c>
      <c r="M10" s="140">
        <v>11.2</v>
      </c>
      <c r="N10" s="140">
        <v>11.3</v>
      </c>
      <c r="O10" s="140"/>
      <c r="P10" s="140"/>
      <c r="Q10" s="140"/>
      <c r="R10" s="141"/>
      <c r="S10" s="141"/>
      <c r="T10" s="141"/>
      <c r="U10" s="140">
        <v>2</v>
      </c>
      <c r="V10" s="140">
        <v>49.8</v>
      </c>
      <c r="W10" s="140">
        <v>95</v>
      </c>
      <c r="X10" s="141">
        <f>L10</f>
        <v>11</v>
      </c>
      <c r="Y10" s="141">
        <f t="shared" ref="Y10:Z12" si="0">M10</f>
        <v>11.2</v>
      </c>
      <c r="Z10" s="141">
        <f t="shared" si="0"/>
        <v>11.3</v>
      </c>
    </row>
    <row r="11" spans="1:27" s="85" customFormat="1" ht="56.25" customHeight="1" x14ac:dyDescent="0.2">
      <c r="A11" s="130" t="s">
        <v>85</v>
      </c>
      <c r="B11" s="96" t="s">
        <v>41</v>
      </c>
      <c r="C11" s="140" t="s">
        <v>103</v>
      </c>
      <c r="D11" s="140">
        <v>49.2</v>
      </c>
      <c r="E11" s="140">
        <v>0.2</v>
      </c>
      <c r="F11" s="141"/>
      <c r="G11" s="141"/>
      <c r="H11" s="140"/>
      <c r="I11" s="140"/>
      <c r="J11" s="140"/>
      <c r="K11" s="140"/>
      <c r="L11" s="141">
        <v>0.5</v>
      </c>
      <c r="M11" s="140">
        <v>0.6</v>
      </c>
      <c r="N11" s="140">
        <v>0.5</v>
      </c>
      <c r="O11" s="140"/>
      <c r="P11" s="140"/>
      <c r="Q11" s="140"/>
      <c r="R11" s="140"/>
      <c r="S11" s="140"/>
      <c r="T11" s="140"/>
      <c r="U11" s="140">
        <v>1</v>
      </c>
      <c r="V11" s="140">
        <v>49.8</v>
      </c>
      <c r="W11" s="140">
        <v>100</v>
      </c>
      <c r="X11" s="141">
        <f>L11</f>
        <v>0.5</v>
      </c>
      <c r="Y11" s="141">
        <f t="shared" si="0"/>
        <v>0.6</v>
      </c>
      <c r="Z11" s="141">
        <f t="shared" si="0"/>
        <v>0.5</v>
      </c>
      <c r="AA11" s="189"/>
    </row>
    <row r="12" spans="1:27" s="85" customFormat="1" ht="93" customHeight="1" x14ac:dyDescent="0.2">
      <c r="A12" s="95" t="s">
        <v>11</v>
      </c>
      <c r="B12" s="95" t="s">
        <v>185</v>
      </c>
      <c r="C12" s="140" t="s">
        <v>103</v>
      </c>
      <c r="D12" s="140">
        <v>49.2</v>
      </c>
      <c r="E12" s="140">
        <v>0.2</v>
      </c>
      <c r="F12" s="141"/>
      <c r="G12" s="141"/>
      <c r="H12" s="141"/>
      <c r="I12" s="140"/>
      <c r="J12" s="140"/>
      <c r="K12" s="140"/>
      <c r="L12" s="141">
        <v>2.8</v>
      </c>
      <c r="M12" s="140">
        <v>2.9</v>
      </c>
      <c r="N12" s="140">
        <v>2.8</v>
      </c>
      <c r="O12" s="140"/>
      <c r="P12" s="140"/>
      <c r="Q12" s="140"/>
      <c r="R12" s="140"/>
      <c r="S12" s="140"/>
      <c r="T12" s="140"/>
      <c r="U12" s="140">
        <v>3</v>
      </c>
      <c r="V12" s="140">
        <v>49.8</v>
      </c>
      <c r="W12" s="140">
        <v>90</v>
      </c>
      <c r="X12" s="141">
        <f>L12</f>
        <v>2.8</v>
      </c>
      <c r="Y12" s="141">
        <f t="shared" si="0"/>
        <v>2.9</v>
      </c>
      <c r="Z12" s="141">
        <f t="shared" si="0"/>
        <v>2.8</v>
      </c>
    </row>
    <row r="13" spans="1:27" s="85" customFormat="1" ht="66.75" customHeight="1" x14ac:dyDescent="0.2">
      <c r="A13" s="95" t="s">
        <v>37</v>
      </c>
      <c r="B13" s="95" t="s">
        <v>47</v>
      </c>
      <c r="C13" s="139" t="s">
        <v>103</v>
      </c>
      <c r="D13" s="139">
        <v>49.2</v>
      </c>
      <c r="E13" s="139">
        <v>0.2</v>
      </c>
      <c r="F13" s="141"/>
      <c r="G13" s="141"/>
      <c r="H13" s="140"/>
      <c r="I13" s="140"/>
      <c r="J13" s="140"/>
      <c r="K13" s="140"/>
      <c r="L13" s="141">
        <v>2.4</v>
      </c>
      <c r="M13" s="141">
        <v>2.5</v>
      </c>
      <c r="N13" s="140">
        <v>2.6</v>
      </c>
      <c r="O13" s="140"/>
      <c r="P13" s="140"/>
      <c r="Q13" s="140"/>
      <c r="R13" s="141"/>
      <c r="S13" s="141"/>
      <c r="T13" s="141"/>
      <c r="U13" s="140"/>
      <c r="V13" s="140"/>
      <c r="W13" s="140"/>
      <c r="X13" s="140"/>
      <c r="Y13" s="140"/>
      <c r="Z13" s="140"/>
    </row>
    <row r="14" spans="1:27" s="85" customFormat="1" ht="25.5" x14ac:dyDescent="0.2">
      <c r="A14" s="95" t="s">
        <v>34</v>
      </c>
      <c r="B14" s="95" t="s">
        <v>35</v>
      </c>
      <c r="C14" s="139" t="s">
        <v>103</v>
      </c>
      <c r="D14" s="139">
        <v>49.2</v>
      </c>
      <c r="E14" s="139">
        <v>0.2</v>
      </c>
      <c r="F14" s="140"/>
      <c r="G14" s="140"/>
      <c r="H14" s="140"/>
      <c r="I14" s="140"/>
      <c r="J14" s="140"/>
      <c r="K14" s="140"/>
      <c r="L14" s="140">
        <v>0.6</v>
      </c>
      <c r="M14" s="140">
        <v>0.7</v>
      </c>
      <c r="N14" s="140">
        <v>0.6</v>
      </c>
      <c r="O14" s="140"/>
      <c r="P14" s="140"/>
      <c r="Q14" s="140"/>
      <c r="R14" s="141"/>
      <c r="S14" s="141"/>
      <c r="T14" s="141"/>
      <c r="U14" s="140"/>
      <c r="V14" s="140"/>
      <c r="W14" s="140"/>
      <c r="X14" s="140"/>
      <c r="Y14" s="140"/>
      <c r="Z14" s="140"/>
    </row>
    <row r="15" spans="1:27" s="85" customFormat="1" ht="78.75" customHeight="1" x14ac:dyDescent="0.2">
      <c r="A15" s="95" t="s">
        <v>14</v>
      </c>
      <c r="B15" s="95" t="s">
        <v>429</v>
      </c>
      <c r="C15" s="140" t="s">
        <v>103</v>
      </c>
      <c r="D15" s="139">
        <v>49.2</v>
      </c>
      <c r="E15" s="139">
        <v>0.2</v>
      </c>
      <c r="F15" s="141"/>
      <c r="G15" s="140"/>
      <c r="H15" s="140"/>
      <c r="I15" s="140"/>
      <c r="J15" s="141"/>
      <c r="K15" s="140"/>
      <c r="L15" s="141">
        <v>1.2</v>
      </c>
      <c r="M15" s="140">
        <v>1.5</v>
      </c>
      <c r="N15" s="140">
        <v>1.6</v>
      </c>
      <c r="O15" s="140"/>
      <c r="P15" s="140"/>
      <c r="Q15" s="140"/>
      <c r="R15" s="140"/>
      <c r="S15" s="140"/>
      <c r="T15" s="140"/>
      <c r="U15" s="140">
        <v>1</v>
      </c>
      <c r="V15" s="140">
        <v>49.8</v>
      </c>
      <c r="W15" s="140">
        <v>100</v>
      </c>
      <c r="X15" s="141">
        <f>L15</f>
        <v>1.2</v>
      </c>
      <c r="Y15" s="141">
        <f>M15</f>
        <v>1.5</v>
      </c>
      <c r="Z15" s="141">
        <f>N15</f>
        <v>1.6</v>
      </c>
    </row>
    <row r="16" spans="1:27" s="85" customFormat="1" ht="38.25" x14ac:dyDescent="0.2">
      <c r="A16" s="95" t="s">
        <v>430</v>
      </c>
      <c r="B16" s="95" t="s">
        <v>42</v>
      </c>
      <c r="C16" s="140" t="s">
        <v>103</v>
      </c>
      <c r="D16" s="139">
        <v>49.2</v>
      </c>
      <c r="E16" s="139">
        <v>0.2</v>
      </c>
      <c r="F16" s="141"/>
      <c r="G16" s="141"/>
      <c r="H16" s="141"/>
      <c r="I16" s="140"/>
      <c r="J16" s="140"/>
      <c r="K16" s="140"/>
      <c r="L16" s="141">
        <v>3.7</v>
      </c>
      <c r="M16" s="140">
        <v>2.6</v>
      </c>
      <c r="N16" s="140">
        <v>4.2</v>
      </c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</row>
    <row r="17" spans="1:26" s="85" customFormat="1" ht="35.25" customHeight="1" x14ac:dyDescent="0.2">
      <c r="A17" s="95" t="s">
        <v>268</v>
      </c>
      <c r="B17" s="95" t="s">
        <v>269</v>
      </c>
      <c r="C17" s="140">
        <v>3</v>
      </c>
      <c r="D17" s="139">
        <v>48.6</v>
      </c>
      <c r="E17" s="139">
        <v>0.2</v>
      </c>
      <c r="F17" s="141"/>
      <c r="G17" s="140"/>
      <c r="H17" s="141"/>
      <c r="I17" s="140">
        <v>5</v>
      </c>
      <c r="J17" s="141">
        <v>48.9</v>
      </c>
      <c r="K17" s="140">
        <v>20</v>
      </c>
      <c r="L17" s="141">
        <v>5.2</v>
      </c>
      <c r="M17" s="141">
        <v>4.3</v>
      </c>
      <c r="N17" s="141">
        <v>4</v>
      </c>
      <c r="O17" s="140"/>
      <c r="P17" s="140"/>
      <c r="Q17" s="140"/>
      <c r="R17" s="140"/>
      <c r="S17" s="140"/>
      <c r="T17" s="140"/>
      <c r="U17" s="140">
        <v>11</v>
      </c>
      <c r="V17" s="140">
        <v>49.8</v>
      </c>
      <c r="W17" s="140">
        <v>50</v>
      </c>
      <c r="X17" s="141">
        <f t="shared" ref="X17:X25" si="1">L17</f>
        <v>5.2</v>
      </c>
      <c r="Y17" s="141">
        <f t="shared" ref="Y17:Z27" si="2">M17</f>
        <v>4.3</v>
      </c>
      <c r="Z17" s="141">
        <f t="shared" si="2"/>
        <v>4</v>
      </c>
    </row>
    <row r="18" spans="1:26" s="85" customFormat="1" ht="104.25" customHeight="1" x14ac:dyDescent="0.2">
      <c r="A18" s="95" t="s">
        <v>24</v>
      </c>
      <c r="B18" s="95" t="s">
        <v>431</v>
      </c>
      <c r="C18" s="140">
        <v>3</v>
      </c>
      <c r="D18" s="139">
        <v>48.6</v>
      </c>
      <c r="E18" s="139">
        <v>0.2</v>
      </c>
      <c r="F18" s="141"/>
      <c r="G18" s="141"/>
      <c r="H18" s="141"/>
      <c r="I18" s="140">
        <v>5</v>
      </c>
      <c r="J18" s="141">
        <v>48.9</v>
      </c>
      <c r="K18" s="140">
        <v>20</v>
      </c>
      <c r="L18" s="141">
        <v>7.2</v>
      </c>
      <c r="M18" s="141">
        <v>8</v>
      </c>
      <c r="N18" s="141">
        <v>8.4</v>
      </c>
      <c r="O18" s="140"/>
      <c r="P18" s="140"/>
      <c r="Q18" s="140"/>
      <c r="R18" s="140"/>
      <c r="S18" s="140"/>
      <c r="T18" s="140"/>
      <c r="U18" s="140">
        <v>11</v>
      </c>
      <c r="V18" s="140">
        <v>49.8</v>
      </c>
      <c r="W18" s="140">
        <v>50</v>
      </c>
      <c r="X18" s="141">
        <f t="shared" si="1"/>
        <v>7.2</v>
      </c>
      <c r="Y18" s="141">
        <f t="shared" si="2"/>
        <v>8</v>
      </c>
      <c r="Z18" s="141">
        <f t="shared" si="2"/>
        <v>8.4</v>
      </c>
    </row>
    <row r="19" spans="1:26" s="85" customFormat="1" ht="80.25" customHeight="1" x14ac:dyDescent="0.2">
      <c r="A19" s="95" t="s">
        <v>15</v>
      </c>
      <c r="B19" s="95" t="s">
        <v>43</v>
      </c>
      <c r="C19" s="140">
        <v>3</v>
      </c>
      <c r="D19" s="139">
        <v>48.6</v>
      </c>
      <c r="E19" s="139">
        <v>0.2</v>
      </c>
      <c r="F19" s="141"/>
      <c r="G19" s="141"/>
      <c r="H19" s="140"/>
      <c r="I19" s="140">
        <v>5</v>
      </c>
      <c r="J19" s="141">
        <v>48.9</v>
      </c>
      <c r="K19" s="140">
        <v>20</v>
      </c>
      <c r="L19" s="140">
        <v>7.7</v>
      </c>
      <c r="M19" s="141">
        <v>8.4</v>
      </c>
      <c r="N19" s="140">
        <v>8.4</v>
      </c>
      <c r="O19" s="140"/>
      <c r="P19" s="140"/>
      <c r="Q19" s="140"/>
      <c r="R19" s="140"/>
      <c r="S19" s="140"/>
      <c r="T19" s="140"/>
      <c r="U19" s="140">
        <v>10</v>
      </c>
      <c r="V19" s="140">
        <v>49.8</v>
      </c>
      <c r="W19" s="140">
        <v>55</v>
      </c>
      <c r="X19" s="141">
        <f t="shared" si="1"/>
        <v>7.7</v>
      </c>
      <c r="Y19" s="141">
        <f t="shared" si="2"/>
        <v>8.4</v>
      </c>
      <c r="Z19" s="141">
        <f t="shared" si="2"/>
        <v>8.4</v>
      </c>
    </row>
    <row r="20" spans="1:26" s="85" customFormat="1" ht="52.5" customHeight="1" x14ac:dyDescent="0.2">
      <c r="A20" s="95" t="s">
        <v>23</v>
      </c>
      <c r="B20" s="95" t="s">
        <v>45</v>
      </c>
      <c r="C20" s="140">
        <v>3</v>
      </c>
      <c r="D20" s="139">
        <v>48.6</v>
      </c>
      <c r="E20" s="139">
        <v>0.2</v>
      </c>
      <c r="F20" s="141"/>
      <c r="G20" s="141"/>
      <c r="H20" s="141"/>
      <c r="I20" s="140">
        <v>5</v>
      </c>
      <c r="J20" s="141">
        <v>48.9</v>
      </c>
      <c r="K20" s="140">
        <v>20</v>
      </c>
      <c r="L20" s="141">
        <v>1.6</v>
      </c>
      <c r="M20" s="141">
        <v>1.2</v>
      </c>
      <c r="N20" s="141">
        <v>1.1000000000000001</v>
      </c>
      <c r="O20" s="140"/>
      <c r="P20" s="140"/>
      <c r="Q20" s="140"/>
      <c r="R20" s="140"/>
      <c r="S20" s="140"/>
      <c r="T20" s="140"/>
      <c r="U20" s="140">
        <v>11</v>
      </c>
      <c r="V20" s="140">
        <v>49.8</v>
      </c>
      <c r="W20" s="140">
        <v>50</v>
      </c>
      <c r="X20" s="141">
        <f t="shared" si="1"/>
        <v>1.6</v>
      </c>
      <c r="Y20" s="141">
        <f t="shared" si="2"/>
        <v>1.2</v>
      </c>
      <c r="Z20" s="141">
        <f t="shared" si="2"/>
        <v>1.1000000000000001</v>
      </c>
    </row>
    <row r="21" spans="1:26" s="85" customFormat="1" ht="53.25" customHeight="1" x14ac:dyDescent="0.2">
      <c r="A21" s="95" t="s">
        <v>44</v>
      </c>
      <c r="B21" s="95" t="s">
        <v>432</v>
      </c>
      <c r="C21" s="140">
        <v>3</v>
      </c>
      <c r="D21" s="140">
        <v>48.6</v>
      </c>
      <c r="E21" s="140">
        <v>0.2</v>
      </c>
      <c r="F21" s="141"/>
      <c r="G21" s="141"/>
      <c r="H21" s="140"/>
      <c r="I21" s="140">
        <v>5</v>
      </c>
      <c r="J21" s="141">
        <v>48.9</v>
      </c>
      <c r="K21" s="140">
        <v>20</v>
      </c>
      <c r="L21" s="140">
        <v>2.2000000000000002</v>
      </c>
      <c r="M21" s="141">
        <v>2.2999999999999998</v>
      </c>
      <c r="N21" s="140">
        <v>2.2000000000000002</v>
      </c>
      <c r="O21" s="140"/>
      <c r="P21" s="140"/>
      <c r="Q21" s="140"/>
      <c r="R21" s="140"/>
      <c r="S21" s="140"/>
      <c r="T21" s="140"/>
      <c r="U21" s="140">
        <v>11</v>
      </c>
      <c r="V21" s="140">
        <v>49.8</v>
      </c>
      <c r="W21" s="140">
        <v>50</v>
      </c>
      <c r="X21" s="141">
        <f t="shared" si="1"/>
        <v>2.2000000000000002</v>
      </c>
      <c r="Y21" s="141">
        <f t="shared" si="2"/>
        <v>2.2999999999999998</v>
      </c>
      <c r="Z21" s="141">
        <f t="shared" si="2"/>
        <v>2.2000000000000002</v>
      </c>
    </row>
    <row r="22" spans="1:26" s="85" customFormat="1" ht="27" customHeight="1" x14ac:dyDescent="0.2">
      <c r="A22" s="95" t="s">
        <v>39</v>
      </c>
      <c r="B22" s="95" t="s">
        <v>40</v>
      </c>
      <c r="C22" s="140">
        <v>3</v>
      </c>
      <c r="D22" s="140">
        <v>48.6</v>
      </c>
      <c r="E22" s="140">
        <v>0.2</v>
      </c>
      <c r="F22" s="140"/>
      <c r="G22" s="140"/>
      <c r="H22" s="141"/>
      <c r="I22" s="140">
        <v>5</v>
      </c>
      <c r="J22" s="141">
        <v>48.9</v>
      </c>
      <c r="K22" s="140">
        <v>20</v>
      </c>
      <c r="L22" s="140">
        <v>0.8</v>
      </c>
      <c r="M22" s="140">
        <v>0.7</v>
      </c>
      <c r="N22" s="141">
        <v>0.5</v>
      </c>
      <c r="O22" s="140"/>
      <c r="P22" s="140"/>
      <c r="Q22" s="140"/>
      <c r="R22" s="140"/>
      <c r="S22" s="140"/>
      <c r="T22" s="140"/>
      <c r="U22" s="140">
        <v>10</v>
      </c>
      <c r="V22" s="140">
        <v>49.8</v>
      </c>
      <c r="W22" s="140">
        <v>55</v>
      </c>
      <c r="X22" s="141">
        <f t="shared" si="1"/>
        <v>0.8</v>
      </c>
      <c r="Y22" s="141">
        <f t="shared" si="2"/>
        <v>0.7</v>
      </c>
      <c r="Z22" s="141">
        <f t="shared" si="2"/>
        <v>0.5</v>
      </c>
    </row>
    <row r="23" spans="1:26" s="85" customFormat="1" ht="63.75" x14ac:dyDescent="0.2">
      <c r="A23" s="95" t="s">
        <v>381</v>
      </c>
      <c r="B23" s="204" t="s">
        <v>382</v>
      </c>
      <c r="C23" s="140">
        <v>3</v>
      </c>
      <c r="D23" s="139">
        <v>48.6</v>
      </c>
      <c r="E23" s="97">
        <v>0.2</v>
      </c>
      <c r="F23" s="141"/>
      <c r="G23" s="141"/>
      <c r="H23" s="141"/>
      <c r="I23" s="140">
        <v>5</v>
      </c>
      <c r="J23" s="140">
        <v>48.9</v>
      </c>
      <c r="K23" s="140">
        <v>20</v>
      </c>
      <c r="L23" s="141">
        <v>4.5999999999999996</v>
      </c>
      <c r="M23" s="141">
        <v>4</v>
      </c>
      <c r="N23" s="141">
        <v>3.5</v>
      </c>
      <c r="O23" s="140"/>
      <c r="P23" s="140"/>
      <c r="Q23" s="140"/>
      <c r="R23" s="140"/>
      <c r="S23" s="140"/>
      <c r="T23" s="140"/>
      <c r="U23" s="140">
        <v>10</v>
      </c>
      <c r="V23" s="140">
        <v>49.8</v>
      </c>
      <c r="W23" s="140">
        <v>55</v>
      </c>
      <c r="X23" s="141">
        <f t="shared" si="1"/>
        <v>4.5999999999999996</v>
      </c>
      <c r="Y23" s="141">
        <f t="shared" si="2"/>
        <v>4</v>
      </c>
      <c r="Z23" s="141">
        <f t="shared" si="2"/>
        <v>3.5</v>
      </c>
    </row>
    <row r="24" spans="1:26" s="85" customFormat="1" ht="103.5" customHeight="1" x14ac:dyDescent="0.2">
      <c r="A24" s="95" t="s">
        <v>30</v>
      </c>
      <c r="B24" s="95" t="s">
        <v>433</v>
      </c>
      <c r="C24" s="140">
        <v>4</v>
      </c>
      <c r="D24" s="139">
        <v>48.5</v>
      </c>
      <c r="E24" s="139">
        <v>0.2</v>
      </c>
      <c r="F24" s="141"/>
      <c r="G24" s="140"/>
      <c r="H24" s="140"/>
      <c r="I24" s="140">
        <v>6</v>
      </c>
      <c r="J24" s="140">
        <v>48.9</v>
      </c>
      <c r="K24" s="140">
        <v>25</v>
      </c>
      <c r="L24" s="141">
        <v>12.6</v>
      </c>
      <c r="M24" s="140">
        <v>15.9</v>
      </c>
      <c r="N24" s="140">
        <v>16.899999999999999</v>
      </c>
      <c r="O24" s="140"/>
      <c r="P24" s="140"/>
      <c r="Q24" s="140"/>
      <c r="R24" s="140"/>
      <c r="S24" s="140"/>
      <c r="T24" s="140"/>
      <c r="U24" s="140">
        <v>14</v>
      </c>
      <c r="V24" s="140">
        <v>49.8</v>
      </c>
      <c r="W24" s="140">
        <v>35</v>
      </c>
      <c r="X24" s="141">
        <f t="shared" si="1"/>
        <v>12.6</v>
      </c>
      <c r="Y24" s="141">
        <f t="shared" si="2"/>
        <v>15.9</v>
      </c>
      <c r="Z24" s="141">
        <f t="shared" si="2"/>
        <v>16.899999999999999</v>
      </c>
    </row>
    <row r="25" spans="1:26" s="85" customFormat="1" ht="54" customHeight="1" x14ac:dyDescent="0.2">
      <c r="A25" s="95" t="s">
        <v>273</v>
      </c>
      <c r="B25" s="95" t="s">
        <v>434</v>
      </c>
      <c r="C25" s="140">
        <v>4</v>
      </c>
      <c r="D25" s="139">
        <v>48.5</v>
      </c>
      <c r="E25" s="97">
        <v>0.15</v>
      </c>
      <c r="F25" s="141"/>
      <c r="G25" s="140"/>
      <c r="H25" s="140"/>
      <c r="I25" s="140">
        <v>6</v>
      </c>
      <c r="J25" s="140">
        <v>48.9</v>
      </c>
      <c r="K25" s="140">
        <v>25</v>
      </c>
      <c r="L25" s="141">
        <v>0.5</v>
      </c>
      <c r="M25" s="141">
        <v>0.6</v>
      </c>
      <c r="N25" s="141">
        <v>0.6</v>
      </c>
      <c r="O25" s="140"/>
      <c r="P25" s="140"/>
      <c r="Q25" s="140"/>
      <c r="R25" s="140"/>
      <c r="S25" s="140"/>
      <c r="T25" s="140"/>
      <c r="U25" s="140">
        <v>12</v>
      </c>
      <c r="V25" s="140">
        <v>49.8</v>
      </c>
      <c r="W25" s="140">
        <v>45</v>
      </c>
      <c r="X25" s="141">
        <f t="shared" si="1"/>
        <v>0.5</v>
      </c>
      <c r="Y25" s="141">
        <f t="shared" si="2"/>
        <v>0.6</v>
      </c>
      <c r="Z25" s="141">
        <f t="shared" si="2"/>
        <v>0.6</v>
      </c>
    </row>
    <row r="26" spans="1:26" s="85" customFormat="1" ht="102.75" customHeight="1" x14ac:dyDescent="0.2">
      <c r="A26" s="95" t="s">
        <v>227</v>
      </c>
      <c r="B26" s="95" t="s">
        <v>435</v>
      </c>
      <c r="C26" s="140">
        <v>5</v>
      </c>
      <c r="D26" s="139">
        <v>48.4</v>
      </c>
      <c r="E26" s="139">
        <v>0.2</v>
      </c>
      <c r="F26" s="140"/>
      <c r="G26" s="141"/>
      <c r="H26" s="141"/>
      <c r="I26" s="140">
        <v>7</v>
      </c>
      <c r="J26" s="140">
        <v>48.9</v>
      </c>
      <c r="K26" s="140">
        <v>28</v>
      </c>
      <c r="L26" s="140">
        <v>17.8</v>
      </c>
      <c r="M26" s="141">
        <v>23</v>
      </c>
      <c r="N26" s="140">
        <v>24.4</v>
      </c>
      <c r="O26" s="140"/>
      <c r="P26" s="140"/>
      <c r="Q26" s="140"/>
      <c r="R26" s="140"/>
      <c r="S26" s="140"/>
      <c r="T26" s="140"/>
      <c r="U26" s="140">
        <v>15</v>
      </c>
      <c r="V26" s="140">
        <v>49.8</v>
      </c>
      <c r="W26" s="140">
        <v>30</v>
      </c>
      <c r="X26" s="141">
        <f t="shared" ref="X26:X32" si="3">L26</f>
        <v>17.8</v>
      </c>
      <c r="Y26" s="141">
        <f t="shared" si="2"/>
        <v>23</v>
      </c>
      <c r="Z26" s="141">
        <f t="shared" si="2"/>
        <v>24.4</v>
      </c>
    </row>
    <row r="27" spans="1:26" s="85" customFormat="1" ht="92.25" customHeight="1" x14ac:dyDescent="0.2">
      <c r="A27" s="95" t="s">
        <v>17</v>
      </c>
      <c r="B27" s="95" t="s">
        <v>178</v>
      </c>
      <c r="C27" s="140">
        <v>5</v>
      </c>
      <c r="D27" s="139">
        <v>48.4</v>
      </c>
      <c r="E27" s="139">
        <v>0.2</v>
      </c>
      <c r="F27" s="141"/>
      <c r="G27" s="140"/>
      <c r="H27" s="140"/>
      <c r="I27" s="140">
        <v>7</v>
      </c>
      <c r="J27" s="141">
        <v>48.9</v>
      </c>
      <c r="K27" s="140">
        <v>28</v>
      </c>
      <c r="L27" s="141">
        <v>4.5</v>
      </c>
      <c r="M27" s="141">
        <v>4</v>
      </c>
      <c r="N27" s="141">
        <v>3.4</v>
      </c>
      <c r="O27" s="140"/>
      <c r="P27" s="140"/>
      <c r="Q27" s="140"/>
      <c r="R27" s="140"/>
      <c r="S27" s="140"/>
      <c r="T27" s="140"/>
      <c r="U27" s="140">
        <v>16</v>
      </c>
      <c r="V27" s="140">
        <v>49.8</v>
      </c>
      <c r="W27" s="140">
        <v>25</v>
      </c>
      <c r="X27" s="141">
        <f t="shared" si="3"/>
        <v>4.5</v>
      </c>
      <c r="Y27" s="141">
        <f t="shared" si="2"/>
        <v>4</v>
      </c>
      <c r="Z27" s="141">
        <f t="shared" si="2"/>
        <v>3.4</v>
      </c>
    </row>
    <row r="28" spans="1:26" s="85" customFormat="1" ht="25.5" x14ac:dyDescent="0.2">
      <c r="A28" s="130" t="s">
        <v>436</v>
      </c>
      <c r="B28" s="131" t="s">
        <v>437</v>
      </c>
      <c r="C28" s="140">
        <v>6</v>
      </c>
      <c r="D28" s="139">
        <v>48.3</v>
      </c>
      <c r="E28" s="139">
        <v>0.2</v>
      </c>
      <c r="F28" s="140"/>
      <c r="G28" s="140"/>
      <c r="H28" s="140"/>
      <c r="I28" s="140">
        <v>8</v>
      </c>
      <c r="J28" s="140">
        <v>48.9</v>
      </c>
      <c r="K28" s="140">
        <v>30</v>
      </c>
      <c r="L28" s="140">
        <v>0.5</v>
      </c>
      <c r="M28" s="140">
        <v>0.4</v>
      </c>
      <c r="N28" s="140">
        <v>0.4</v>
      </c>
      <c r="O28" s="140"/>
      <c r="P28" s="140"/>
      <c r="Q28" s="140"/>
      <c r="R28" s="140"/>
      <c r="S28" s="140"/>
      <c r="T28" s="140"/>
      <c r="U28" s="140">
        <v>17</v>
      </c>
      <c r="V28" s="140">
        <v>49.8</v>
      </c>
      <c r="W28" s="140">
        <v>20</v>
      </c>
      <c r="X28" s="141">
        <f t="shared" si="3"/>
        <v>0.5</v>
      </c>
      <c r="Y28" s="141">
        <f t="shared" ref="Y28:Z32" si="4">M28</f>
        <v>0.4</v>
      </c>
      <c r="Z28" s="141">
        <f t="shared" si="4"/>
        <v>0.4</v>
      </c>
    </row>
    <row r="29" spans="1:26" s="85" customFormat="1" x14ac:dyDescent="0.2">
      <c r="A29" s="95" t="s">
        <v>20</v>
      </c>
      <c r="B29" s="95" t="s">
        <v>26</v>
      </c>
      <c r="C29" s="140">
        <v>6</v>
      </c>
      <c r="D29" s="139">
        <v>48.3</v>
      </c>
      <c r="E29" s="139">
        <v>0.2</v>
      </c>
      <c r="F29" s="141"/>
      <c r="G29" s="141"/>
      <c r="H29" s="141"/>
      <c r="I29" s="140">
        <v>8</v>
      </c>
      <c r="J29" s="140">
        <v>48.9</v>
      </c>
      <c r="K29" s="140">
        <v>30</v>
      </c>
      <c r="L29" s="141">
        <v>21.4</v>
      </c>
      <c r="M29" s="141">
        <v>16.100000000000001</v>
      </c>
      <c r="N29" s="141">
        <v>15.3</v>
      </c>
      <c r="O29" s="140"/>
      <c r="P29" s="140"/>
      <c r="Q29" s="140"/>
      <c r="R29" s="140"/>
      <c r="S29" s="140"/>
      <c r="T29" s="140"/>
      <c r="U29" s="140">
        <v>18</v>
      </c>
      <c r="V29" s="140">
        <v>49.8</v>
      </c>
      <c r="W29" s="140">
        <v>15</v>
      </c>
      <c r="X29" s="141">
        <f t="shared" si="3"/>
        <v>21.4</v>
      </c>
      <c r="Y29" s="141">
        <f t="shared" si="4"/>
        <v>16.100000000000001</v>
      </c>
      <c r="Z29" s="141">
        <f t="shared" si="4"/>
        <v>15.3</v>
      </c>
    </row>
    <row r="30" spans="1:26" s="85" customFormat="1" ht="79.5" customHeight="1" x14ac:dyDescent="0.2">
      <c r="A30" s="95" t="s">
        <v>252</v>
      </c>
      <c r="B30" s="95" t="s">
        <v>376</v>
      </c>
      <c r="C30" s="140">
        <v>7</v>
      </c>
      <c r="D30" s="139">
        <v>48.2</v>
      </c>
      <c r="E30" s="139">
        <v>0.2</v>
      </c>
      <c r="F30" s="141"/>
      <c r="G30" s="141"/>
      <c r="H30" s="141"/>
      <c r="I30" s="140">
        <v>9</v>
      </c>
      <c r="J30" s="140">
        <v>48.9</v>
      </c>
      <c r="K30" s="140">
        <v>32</v>
      </c>
      <c r="L30" s="140">
        <v>8.5</v>
      </c>
      <c r="M30" s="140">
        <v>11.4</v>
      </c>
      <c r="N30" s="140">
        <v>11.4</v>
      </c>
      <c r="O30" s="140"/>
      <c r="P30" s="140"/>
      <c r="Q30" s="140"/>
      <c r="R30" s="140"/>
      <c r="S30" s="140"/>
      <c r="T30" s="140"/>
      <c r="U30" s="140">
        <v>20</v>
      </c>
      <c r="V30" s="140">
        <v>49.7</v>
      </c>
      <c r="W30" s="140">
        <v>60</v>
      </c>
      <c r="X30" s="141">
        <f t="shared" si="3"/>
        <v>8.5</v>
      </c>
      <c r="Y30" s="141">
        <f t="shared" si="4"/>
        <v>11.4</v>
      </c>
      <c r="Z30" s="141">
        <f t="shared" si="4"/>
        <v>11.4</v>
      </c>
    </row>
    <row r="31" spans="1:26" s="85" customFormat="1" ht="16.5" customHeight="1" x14ac:dyDescent="0.2">
      <c r="A31" s="95" t="s">
        <v>21</v>
      </c>
      <c r="B31" s="95" t="s">
        <v>271</v>
      </c>
      <c r="C31" s="140">
        <v>7</v>
      </c>
      <c r="D31" s="139">
        <v>48.2</v>
      </c>
      <c r="E31" s="139">
        <v>0.2</v>
      </c>
      <c r="F31" s="141"/>
      <c r="G31" s="141"/>
      <c r="H31" s="141"/>
      <c r="I31" s="140">
        <v>9</v>
      </c>
      <c r="J31" s="140">
        <v>48.9</v>
      </c>
      <c r="K31" s="140">
        <v>32</v>
      </c>
      <c r="L31" s="141">
        <v>15.4</v>
      </c>
      <c r="M31" s="141">
        <v>19.8</v>
      </c>
      <c r="N31" s="140">
        <v>23.5</v>
      </c>
      <c r="O31" s="140"/>
      <c r="P31" s="140"/>
      <c r="Q31" s="140"/>
      <c r="R31" s="140"/>
      <c r="S31" s="140"/>
      <c r="T31" s="140"/>
      <c r="U31" s="140">
        <v>21</v>
      </c>
      <c r="V31" s="140">
        <v>49.7</v>
      </c>
      <c r="W31" s="140">
        <v>55</v>
      </c>
      <c r="X31" s="141">
        <f>L31</f>
        <v>15.4</v>
      </c>
      <c r="Y31" s="141">
        <f t="shared" si="4"/>
        <v>19.8</v>
      </c>
      <c r="Z31" s="141">
        <f t="shared" si="4"/>
        <v>23.5</v>
      </c>
    </row>
    <row r="32" spans="1:26" s="85" customFormat="1" ht="90" customHeight="1" x14ac:dyDescent="0.2">
      <c r="A32" s="95" t="s">
        <v>21</v>
      </c>
      <c r="B32" s="95" t="s">
        <v>189</v>
      </c>
      <c r="C32" s="140">
        <f>C31</f>
        <v>7</v>
      </c>
      <c r="D32" s="139">
        <f>D31</f>
        <v>48.2</v>
      </c>
      <c r="E32" s="139">
        <f>E31</f>
        <v>0.2</v>
      </c>
      <c r="F32" s="141"/>
      <c r="G32" s="141"/>
      <c r="H32" s="141"/>
      <c r="I32" s="140">
        <f>I31</f>
        <v>9</v>
      </c>
      <c r="J32" s="140">
        <f>J31</f>
        <v>48.9</v>
      </c>
      <c r="K32" s="140">
        <f>K31</f>
        <v>32</v>
      </c>
      <c r="L32" s="141">
        <v>5.2</v>
      </c>
      <c r="M32" s="141">
        <v>5.9</v>
      </c>
      <c r="N32" s="141">
        <v>5.9</v>
      </c>
      <c r="O32" s="140"/>
      <c r="P32" s="140"/>
      <c r="Q32" s="140"/>
      <c r="R32" s="140"/>
      <c r="S32" s="140"/>
      <c r="T32" s="140"/>
      <c r="U32" s="140">
        <v>22</v>
      </c>
      <c r="V32" s="140">
        <f>V31</f>
        <v>49.7</v>
      </c>
      <c r="W32" s="140">
        <v>50</v>
      </c>
      <c r="X32" s="141">
        <f t="shared" si="3"/>
        <v>5.2</v>
      </c>
      <c r="Y32" s="141">
        <f t="shared" si="4"/>
        <v>5.9</v>
      </c>
      <c r="Z32" s="141">
        <f t="shared" si="4"/>
        <v>5.9</v>
      </c>
    </row>
    <row r="33" spans="1:26" s="85" customFormat="1" ht="106.5" customHeight="1" x14ac:dyDescent="0.2">
      <c r="A33" s="95" t="s">
        <v>20</v>
      </c>
      <c r="B33" s="95" t="s">
        <v>272</v>
      </c>
      <c r="C33" s="140">
        <v>8</v>
      </c>
      <c r="D33" s="139">
        <v>48.1</v>
      </c>
      <c r="E33" s="139">
        <v>0.2</v>
      </c>
      <c r="F33" s="141"/>
      <c r="G33" s="141"/>
      <c r="H33" s="141"/>
      <c r="I33" s="140">
        <v>10</v>
      </c>
      <c r="J33" s="140">
        <v>48.9</v>
      </c>
      <c r="K33" s="140">
        <v>35</v>
      </c>
      <c r="L33" s="141">
        <v>25.3</v>
      </c>
      <c r="M33" s="141">
        <v>26.8</v>
      </c>
      <c r="N33" s="141">
        <v>27</v>
      </c>
      <c r="O33" s="140"/>
      <c r="P33" s="140"/>
      <c r="Q33" s="140"/>
      <c r="R33" s="140"/>
      <c r="S33" s="140"/>
      <c r="T33" s="140"/>
      <c r="U33" s="140">
        <v>23</v>
      </c>
      <c r="V33" s="140">
        <v>49.7</v>
      </c>
      <c r="W33" s="140">
        <v>45</v>
      </c>
      <c r="X33" s="141">
        <v>20.100000000000001</v>
      </c>
      <c r="Y33" s="141">
        <v>20.9</v>
      </c>
      <c r="Z33" s="141">
        <v>21.2</v>
      </c>
    </row>
    <row r="34" spans="1:26" s="85" customFormat="1" ht="79.5" customHeight="1" x14ac:dyDescent="0.2">
      <c r="A34" s="95" t="s">
        <v>25</v>
      </c>
      <c r="B34" s="95" t="s">
        <v>438</v>
      </c>
      <c r="C34" s="140">
        <v>9</v>
      </c>
      <c r="D34" s="139">
        <v>48</v>
      </c>
      <c r="E34" s="97">
        <v>0.15</v>
      </c>
      <c r="F34" s="141"/>
      <c r="G34" s="141"/>
      <c r="H34" s="141"/>
      <c r="I34" s="140">
        <v>11</v>
      </c>
      <c r="J34" s="140">
        <v>48.8</v>
      </c>
      <c r="K34" s="140">
        <v>35</v>
      </c>
      <c r="L34" s="141">
        <v>15.1</v>
      </c>
      <c r="M34" s="140">
        <v>15.3</v>
      </c>
      <c r="N34" s="141">
        <v>17.100000000000001</v>
      </c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</row>
    <row r="35" spans="1:26" s="85" customFormat="1" ht="15.75" customHeight="1" x14ac:dyDescent="0.2">
      <c r="A35" s="95" t="s">
        <v>22</v>
      </c>
      <c r="B35" s="95" t="s">
        <v>249</v>
      </c>
      <c r="C35" s="140">
        <v>10</v>
      </c>
      <c r="D35" s="139">
        <v>47.9</v>
      </c>
      <c r="E35" s="97">
        <v>0.15</v>
      </c>
      <c r="F35" s="141"/>
      <c r="G35" s="141"/>
      <c r="H35" s="141"/>
      <c r="I35" s="140">
        <v>12</v>
      </c>
      <c r="J35" s="140">
        <v>48.8</v>
      </c>
      <c r="K35" s="140">
        <v>40</v>
      </c>
      <c r="L35" s="141">
        <v>6</v>
      </c>
      <c r="M35" s="141">
        <v>6.1</v>
      </c>
      <c r="N35" s="141">
        <v>6.2</v>
      </c>
      <c r="O35" s="140"/>
      <c r="P35" s="140"/>
      <c r="Q35" s="140"/>
      <c r="R35" s="140"/>
      <c r="S35" s="140"/>
      <c r="T35" s="140"/>
      <c r="U35" s="140">
        <v>27</v>
      </c>
      <c r="V35" s="140">
        <v>49.7</v>
      </c>
      <c r="W35" s="140">
        <v>25</v>
      </c>
      <c r="X35" s="141">
        <f t="shared" ref="X35:Z36" si="5">L35</f>
        <v>6</v>
      </c>
      <c r="Y35" s="141">
        <f t="shared" si="5"/>
        <v>6.1</v>
      </c>
      <c r="Z35" s="141">
        <f t="shared" si="5"/>
        <v>6.2</v>
      </c>
    </row>
    <row r="36" spans="1:26" s="85" customFormat="1" ht="40.5" customHeight="1" x14ac:dyDescent="0.2">
      <c r="A36" s="203" t="str">
        <f>A35</f>
        <v>Зашекснинская</v>
      </c>
      <c r="B36" s="95" t="s">
        <v>248</v>
      </c>
      <c r="C36" s="140">
        <f>C35</f>
        <v>10</v>
      </c>
      <c r="D36" s="141">
        <f>D35</f>
        <v>47.9</v>
      </c>
      <c r="E36" s="140">
        <f>E35</f>
        <v>0.15</v>
      </c>
      <c r="F36" s="141"/>
      <c r="G36" s="141"/>
      <c r="H36" s="141"/>
      <c r="I36" s="140">
        <f>I35</f>
        <v>12</v>
      </c>
      <c r="J36" s="82">
        <f>J35</f>
        <v>48.8</v>
      </c>
      <c r="K36" s="140">
        <f>K35</f>
        <v>40</v>
      </c>
      <c r="L36" s="141">
        <v>16.3</v>
      </c>
      <c r="M36" s="141">
        <v>16.399999999999999</v>
      </c>
      <c r="N36" s="141">
        <v>20.2</v>
      </c>
      <c r="O36" s="140"/>
      <c r="P36" s="140"/>
      <c r="Q36" s="140"/>
      <c r="R36" s="140"/>
      <c r="S36" s="140"/>
      <c r="T36" s="140"/>
      <c r="U36" s="140">
        <v>26</v>
      </c>
      <c r="V36" s="140">
        <v>49.7</v>
      </c>
      <c r="W36" s="140">
        <v>30</v>
      </c>
      <c r="X36" s="141">
        <f t="shared" si="5"/>
        <v>16.3</v>
      </c>
      <c r="Y36" s="141">
        <f t="shared" si="5"/>
        <v>16.399999999999999</v>
      </c>
      <c r="Z36" s="141">
        <f t="shared" si="5"/>
        <v>20.2</v>
      </c>
    </row>
    <row r="37" spans="1:26" s="85" customFormat="1" ht="18" customHeight="1" x14ac:dyDescent="0.2">
      <c r="A37" s="95" t="s">
        <v>277</v>
      </c>
      <c r="B37" s="95" t="s">
        <v>379</v>
      </c>
      <c r="C37" s="140">
        <v>10</v>
      </c>
      <c r="D37" s="139">
        <v>47.9</v>
      </c>
      <c r="E37" s="97">
        <v>0.15</v>
      </c>
      <c r="F37" s="141"/>
      <c r="G37" s="141"/>
      <c r="H37" s="141"/>
      <c r="I37" s="140">
        <v>12</v>
      </c>
      <c r="J37" s="140">
        <v>48.8</v>
      </c>
      <c r="K37" s="140">
        <v>40</v>
      </c>
      <c r="L37" s="141">
        <v>6.9</v>
      </c>
      <c r="M37" s="141">
        <v>6.9</v>
      </c>
      <c r="N37" s="141">
        <v>6.9</v>
      </c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</row>
    <row r="38" spans="1:26" s="85" customFormat="1" ht="25.5" x14ac:dyDescent="0.2">
      <c r="A38" s="95" t="s">
        <v>274</v>
      </c>
      <c r="B38" s="95" t="s">
        <v>378</v>
      </c>
      <c r="C38" s="140">
        <v>10</v>
      </c>
      <c r="D38" s="139">
        <v>47.9</v>
      </c>
      <c r="E38" s="97">
        <v>0.15</v>
      </c>
      <c r="F38" s="141"/>
      <c r="G38" s="141"/>
      <c r="H38" s="141"/>
      <c r="I38" s="140">
        <v>12</v>
      </c>
      <c r="J38" s="140">
        <v>48.8</v>
      </c>
      <c r="K38" s="140">
        <v>40</v>
      </c>
      <c r="L38" s="141">
        <v>0.4</v>
      </c>
      <c r="M38" s="141">
        <v>0.6</v>
      </c>
      <c r="N38" s="141">
        <v>0.4</v>
      </c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</row>
    <row r="39" spans="1:26" s="85" customFormat="1" ht="76.5" x14ac:dyDescent="0.2">
      <c r="A39" s="95" t="s">
        <v>380</v>
      </c>
      <c r="B39" s="204" t="s">
        <v>439</v>
      </c>
      <c r="C39" s="140">
        <v>11</v>
      </c>
      <c r="D39" s="139">
        <v>47.8</v>
      </c>
      <c r="E39" s="97" t="s">
        <v>440</v>
      </c>
      <c r="F39" s="141"/>
      <c r="G39" s="141"/>
      <c r="H39" s="141"/>
      <c r="I39" s="140">
        <v>13</v>
      </c>
      <c r="J39" s="140">
        <v>48.8</v>
      </c>
      <c r="K39" s="140">
        <v>44</v>
      </c>
      <c r="L39" s="141">
        <v>9.5</v>
      </c>
      <c r="M39" s="141">
        <v>15.1</v>
      </c>
      <c r="N39" s="141">
        <v>12.4</v>
      </c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</row>
    <row r="40" spans="1:26" s="85" customFormat="1" ht="25.5" x14ac:dyDescent="0.2">
      <c r="A40" s="95" t="s">
        <v>386</v>
      </c>
      <c r="B40" s="95" t="s">
        <v>441</v>
      </c>
      <c r="C40" s="140">
        <v>12</v>
      </c>
      <c r="D40" s="139">
        <v>47.7</v>
      </c>
      <c r="E40" s="97">
        <v>0.15</v>
      </c>
      <c r="F40" s="141"/>
      <c r="G40" s="141"/>
      <c r="H40" s="141"/>
      <c r="I40" s="140">
        <v>14</v>
      </c>
      <c r="J40" s="140">
        <v>48.8</v>
      </c>
      <c r="K40" s="140">
        <v>45</v>
      </c>
      <c r="L40" s="141">
        <v>9.6999999999999993</v>
      </c>
      <c r="M40" s="141">
        <v>9.9</v>
      </c>
      <c r="N40" s="141">
        <v>10</v>
      </c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</row>
    <row r="41" spans="1:26" s="85" customFormat="1" ht="25.5" x14ac:dyDescent="0.2">
      <c r="A41" s="95" t="s">
        <v>28</v>
      </c>
      <c r="B41" s="95" t="s">
        <v>474</v>
      </c>
      <c r="C41" s="140">
        <v>12</v>
      </c>
      <c r="D41" s="139">
        <v>47.7</v>
      </c>
      <c r="E41" s="97">
        <v>0.15</v>
      </c>
      <c r="F41" s="141"/>
      <c r="G41" s="141"/>
      <c r="H41" s="141"/>
      <c r="I41" s="140">
        <v>14</v>
      </c>
      <c r="J41" s="140">
        <v>48.8</v>
      </c>
      <c r="K41" s="140">
        <v>45</v>
      </c>
      <c r="L41" s="141">
        <v>7</v>
      </c>
      <c r="M41" s="141">
        <f>6.8</f>
        <v>6.8</v>
      </c>
      <c r="N41" s="141">
        <f>7</f>
        <v>7</v>
      </c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</row>
    <row r="42" spans="1:26" s="85" customFormat="1" ht="25.5" x14ac:dyDescent="0.2">
      <c r="A42" s="95" t="s">
        <v>275</v>
      </c>
      <c r="B42" s="95" t="s">
        <v>235</v>
      </c>
      <c r="C42" s="140">
        <v>12</v>
      </c>
      <c r="D42" s="140">
        <v>47.7</v>
      </c>
      <c r="E42" s="97">
        <v>0.15</v>
      </c>
      <c r="F42" s="141"/>
      <c r="G42" s="141"/>
      <c r="H42" s="141"/>
      <c r="I42" s="140">
        <v>14</v>
      </c>
      <c r="J42" s="140">
        <v>48.8</v>
      </c>
      <c r="K42" s="140">
        <v>45</v>
      </c>
      <c r="L42" s="141">
        <v>1.8</v>
      </c>
      <c r="M42" s="141">
        <v>1.2</v>
      </c>
      <c r="N42" s="141">
        <v>1.8</v>
      </c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</row>
    <row r="43" spans="1:26" s="85" customFormat="1" x14ac:dyDescent="0.2">
      <c r="A43" s="95" t="s">
        <v>279</v>
      </c>
      <c r="B43" s="95" t="s">
        <v>263</v>
      </c>
      <c r="C43" s="84">
        <v>12</v>
      </c>
      <c r="D43" s="140">
        <v>47.7</v>
      </c>
      <c r="E43" s="140">
        <v>0.15</v>
      </c>
      <c r="F43" s="141"/>
      <c r="G43" s="140"/>
      <c r="H43" s="141"/>
      <c r="I43" s="140">
        <v>14</v>
      </c>
      <c r="J43" s="140">
        <v>48.8</v>
      </c>
      <c r="K43" s="140">
        <v>45</v>
      </c>
      <c r="L43" s="141">
        <v>2.1</v>
      </c>
      <c r="M43" s="140">
        <v>2.1</v>
      </c>
      <c r="N43" s="141">
        <v>2</v>
      </c>
      <c r="O43" s="140"/>
      <c r="P43" s="140"/>
      <c r="Q43" s="140"/>
      <c r="R43" s="140"/>
      <c r="S43" s="141"/>
      <c r="T43" s="141"/>
      <c r="U43" s="140"/>
      <c r="V43" s="140"/>
      <c r="W43" s="140"/>
      <c r="X43" s="140"/>
      <c r="Y43" s="140"/>
      <c r="Z43" s="140"/>
    </row>
    <row r="44" spans="1:26" s="85" customFormat="1" x14ac:dyDescent="0.2">
      <c r="A44" s="95" t="s">
        <v>383</v>
      </c>
      <c r="B44" s="95" t="s">
        <v>384</v>
      </c>
      <c r="C44" s="140">
        <v>12</v>
      </c>
      <c r="D44" s="139">
        <v>47.7</v>
      </c>
      <c r="E44" s="97">
        <v>0.15</v>
      </c>
      <c r="F44" s="140"/>
      <c r="G44" s="140"/>
      <c r="H44" s="140"/>
      <c r="I44" s="140">
        <v>14</v>
      </c>
      <c r="J44" s="140">
        <v>48.8</v>
      </c>
      <c r="K44" s="140">
        <v>45</v>
      </c>
      <c r="L44" s="140">
        <v>0.2</v>
      </c>
      <c r="M44" s="140">
        <v>0.2</v>
      </c>
      <c r="N44" s="140">
        <v>0.1</v>
      </c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</row>
    <row r="45" spans="1:26" s="85" customFormat="1" ht="25.5" x14ac:dyDescent="0.2">
      <c r="A45" s="95" t="s">
        <v>380</v>
      </c>
      <c r="B45" s="204" t="s">
        <v>442</v>
      </c>
      <c r="C45" s="140">
        <v>13</v>
      </c>
      <c r="D45" s="139">
        <v>47.6</v>
      </c>
      <c r="E45" s="97">
        <v>0.15</v>
      </c>
      <c r="F45" s="141"/>
      <c r="G45" s="141"/>
      <c r="H45" s="141"/>
      <c r="I45" s="140">
        <v>15</v>
      </c>
      <c r="J45" s="140">
        <v>48.8</v>
      </c>
      <c r="K45" s="140">
        <v>48</v>
      </c>
      <c r="L45" s="141">
        <v>42.1</v>
      </c>
      <c r="M45" s="141">
        <v>41.9</v>
      </c>
      <c r="N45" s="141">
        <v>42</v>
      </c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</row>
    <row r="46" spans="1:26" s="85" customFormat="1" ht="77.25" customHeight="1" x14ac:dyDescent="0.2">
      <c r="A46" s="95" t="s">
        <v>386</v>
      </c>
      <c r="B46" s="95" t="s">
        <v>443</v>
      </c>
      <c r="C46" s="140">
        <v>14</v>
      </c>
      <c r="D46" s="139">
        <v>47.5</v>
      </c>
      <c r="E46" s="97">
        <v>0.15</v>
      </c>
      <c r="F46" s="141"/>
      <c r="G46" s="141"/>
      <c r="H46" s="141"/>
      <c r="I46" s="140">
        <v>16</v>
      </c>
      <c r="J46" s="140">
        <v>48.8</v>
      </c>
      <c r="K46" s="140">
        <v>50</v>
      </c>
      <c r="L46" s="141">
        <v>43.7</v>
      </c>
      <c r="M46" s="141">
        <v>43.4</v>
      </c>
      <c r="N46" s="141">
        <v>45</v>
      </c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</row>
    <row r="47" spans="1:26" s="85" customFormat="1" ht="51" x14ac:dyDescent="0.2">
      <c r="A47" s="95" t="s">
        <v>31</v>
      </c>
      <c r="B47" s="95" t="s">
        <v>444</v>
      </c>
      <c r="C47" s="140">
        <v>15</v>
      </c>
      <c r="D47" s="139">
        <v>47.3</v>
      </c>
      <c r="E47" s="97">
        <v>0.15</v>
      </c>
      <c r="F47" s="141"/>
      <c r="G47" s="141"/>
      <c r="H47" s="141"/>
      <c r="I47" s="140">
        <v>17</v>
      </c>
      <c r="J47" s="140">
        <v>48.7</v>
      </c>
      <c r="K47" s="205">
        <v>50</v>
      </c>
      <c r="L47" s="141">
        <v>36.6</v>
      </c>
      <c r="M47" s="141">
        <v>36.1</v>
      </c>
      <c r="N47" s="141">
        <v>36.799999999999997</v>
      </c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</row>
    <row r="48" spans="1:26" s="85" customFormat="1" ht="38.25" x14ac:dyDescent="0.2">
      <c r="A48" s="95" t="s">
        <v>16</v>
      </c>
      <c r="B48" s="95" t="s">
        <v>445</v>
      </c>
      <c r="C48" s="140">
        <v>15</v>
      </c>
      <c r="D48" s="139">
        <v>47.3</v>
      </c>
      <c r="E48" s="140">
        <v>0.15</v>
      </c>
      <c r="F48" s="141"/>
      <c r="G48" s="141"/>
      <c r="H48" s="141"/>
      <c r="I48" s="140">
        <v>17</v>
      </c>
      <c r="J48" s="140">
        <v>48.7</v>
      </c>
      <c r="K48" s="140">
        <v>50</v>
      </c>
      <c r="L48" s="141">
        <v>2.1</v>
      </c>
      <c r="M48" s="141">
        <v>2.1</v>
      </c>
      <c r="N48" s="141">
        <v>2</v>
      </c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</row>
    <row r="49" spans="1:26" s="85" customFormat="1" ht="25.5" x14ac:dyDescent="0.2">
      <c r="A49" s="95" t="s">
        <v>278</v>
      </c>
      <c r="B49" s="95" t="s">
        <v>377</v>
      </c>
      <c r="C49" s="140">
        <v>15</v>
      </c>
      <c r="D49" s="139">
        <v>47.3</v>
      </c>
      <c r="E49" s="97">
        <v>0.15</v>
      </c>
      <c r="F49" s="141"/>
      <c r="G49" s="141"/>
      <c r="H49" s="141"/>
      <c r="I49" s="140">
        <v>17</v>
      </c>
      <c r="J49" s="140">
        <v>48.7</v>
      </c>
      <c r="K49" s="140">
        <v>50</v>
      </c>
      <c r="L49" s="141">
        <v>2.2999999999999998</v>
      </c>
      <c r="M49" s="141">
        <v>2.5</v>
      </c>
      <c r="N49" s="141">
        <v>2.5</v>
      </c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</row>
    <row r="50" spans="1:26" s="85" customFormat="1" ht="25.5" x14ac:dyDescent="0.2">
      <c r="A50" s="95" t="s">
        <v>276</v>
      </c>
      <c r="B50" s="95" t="s">
        <v>375</v>
      </c>
      <c r="C50" s="140">
        <v>15</v>
      </c>
      <c r="D50" s="139">
        <v>47.3</v>
      </c>
      <c r="E50" s="97">
        <v>0.15</v>
      </c>
      <c r="F50" s="141"/>
      <c r="G50" s="141"/>
      <c r="H50" s="141"/>
      <c r="I50" s="140">
        <v>17</v>
      </c>
      <c r="J50" s="140">
        <v>48.7</v>
      </c>
      <c r="K50" s="140">
        <v>50</v>
      </c>
      <c r="L50" s="141">
        <v>0.3</v>
      </c>
      <c r="M50" s="141">
        <v>0.5</v>
      </c>
      <c r="N50" s="141">
        <v>0.4</v>
      </c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</row>
    <row r="51" spans="1:26" s="85" customFormat="1" ht="78" customHeight="1" x14ac:dyDescent="0.2">
      <c r="A51" s="95" t="s">
        <v>18</v>
      </c>
      <c r="B51" s="95" t="s">
        <v>446</v>
      </c>
      <c r="C51" s="140">
        <v>16</v>
      </c>
      <c r="D51" s="139">
        <v>47.2</v>
      </c>
      <c r="E51" s="139">
        <v>0.3</v>
      </c>
      <c r="F51" s="141"/>
      <c r="G51" s="141"/>
      <c r="H51" s="141"/>
      <c r="I51" s="140">
        <v>18</v>
      </c>
      <c r="J51" s="140">
        <v>48.7</v>
      </c>
      <c r="K51" s="140">
        <v>55</v>
      </c>
      <c r="L51" s="141">
        <v>27.9</v>
      </c>
      <c r="M51" s="141">
        <v>28.6</v>
      </c>
      <c r="N51" s="141">
        <v>35.200000000000003</v>
      </c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</row>
    <row r="52" spans="1:26" s="85" customFormat="1" ht="51" x14ac:dyDescent="0.2">
      <c r="A52" s="95" t="s">
        <v>270</v>
      </c>
      <c r="B52" s="95" t="s">
        <v>370</v>
      </c>
      <c r="C52" s="140">
        <v>16</v>
      </c>
      <c r="D52" s="139">
        <v>47.2</v>
      </c>
      <c r="E52" s="97">
        <v>0.15</v>
      </c>
      <c r="F52" s="141"/>
      <c r="G52" s="141"/>
      <c r="H52" s="141"/>
      <c r="I52" s="140">
        <v>18</v>
      </c>
      <c r="J52" s="140">
        <v>48.7</v>
      </c>
      <c r="K52" s="140">
        <v>55</v>
      </c>
      <c r="L52" s="141">
        <v>4.2</v>
      </c>
      <c r="M52" s="141">
        <v>4.4000000000000004</v>
      </c>
      <c r="N52" s="141">
        <v>4.5</v>
      </c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</row>
    <row r="53" spans="1:26" s="85" customFormat="1" ht="38.25" x14ac:dyDescent="0.2">
      <c r="A53" s="95" t="s">
        <v>19</v>
      </c>
      <c r="B53" s="95" t="s">
        <v>447</v>
      </c>
      <c r="C53" s="140">
        <v>17</v>
      </c>
      <c r="D53" s="139">
        <v>47</v>
      </c>
      <c r="E53" s="97">
        <v>0.15</v>
      </c>
      <c r="F53" s="141"/>
      <c r="G53" s="141"/>
      <c r="H53" s="141"/>
      <c r="I53" s="140">
        <v>19</v>
      </c>
      <c r="J53" s="140">
        <v>48.7</v>
      </c>
      <c r="K53" s="140">
        <v>60</v>
      </c>
      <c r="L53" s="141">
        <v>9.4</v>
      </c>
      <c r="M53" s="141">
        <v>9.6</v>
      </c>
      <c r="N53" s="141">
        <v>9.5</v>
      </c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</row>
    <row r="54" spans="1:26" s="85" customFormat="1" ht="38.25" x14ac:dyDescent="0.2">
      <c r="A54" s="95" t="s">
        <v>18</v>
      </c>
      <c r="B54" s="95" t="s">
        <v>448</v>
      </c>
      <c r="C54" s="140">
        <v>18</v>
      </c>
      <c r="D54" s="139">
        <v>46.8</v>
      </c>
      <c r="E54" s="139">
        <v>0.3</v>
      </c>
      <c r="F54" s="141"/>
      <c r="G54" s="141"/>
      <c r="H54" s="141"/>
      <c r="I54" s="140">
        <v>20</v>
      </c>
      <c r="J54" s="140">
        <v>48.7</v>
      </c>
      <c r="K54" s="140">
        <v>65</v>
      </c>
      <c r="L54" s="141">
        <v>48.9</v>
      </c>
      <c r="M54" s="141">
        <v>51</v>
      </c>
      <c r="N54" s="141">
        <v>40</v>
      </c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</row>
    <row r="55" spans="1:26" s="85" customFormat="1" x14ac:dyDescent="0.2">
      <c r="A55" s="95" t="s">
        <v>33</v>
      </c>
      <c r="B55" s="95" t="s">
        <v>201</v>
      </c>
      <c r="C55" s="140">
        <v>19</v>
      </c>
      <c r="D55" s="139">
        <v>46.7</v>
      </c>
      <c r="E55" s="97">
        <v>0.15</v>
      </c>
      <c r="F55" s="141"/>
      <c r="G55" s="141"/>
      <c r="H55" s="141"/>
      <c r="I55" s="140">
        <v>21</v>
      </c>
      <c r="J55" s="140">
        <v>48.7</v>
      </c>
      <c r="K55" s="140">
        <v>67</v>
      </c>
      <c r="L55" s="141">
        <v>13.8</v>
      </c>
      <c r="M55" s="141">
        <v>12.1</v>
      </c>
      <c r="N55" s="141">
        <v>13</v>
      </c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</row>
    <row r="56" spans="1:26" s="85" customFormat="1" ht="25.5" customHeight="1" x14ac:dyDescent="0.2">
      <c r="A56" s="95" t="s">
        <v>27</v>
      </c>
      <c r="B56" s="95" t="s">
        <v>449</v>
      </c>
      <c r="C56" s="140">
        <v>19</v>
      </c>
      <c r="D56" s="139">
        <v>46.7</v>
      </c>
      <c r="E56" s="97">
        <v>0.15</v>
      </c>
      <c r="F56" s="141"/>
      <c r="G56" s="141"/>
      <c r="H56" s="141"/>
      <c r="I56" s="140">
        <v>21</v>
      </c>
      <c r="J56" s="140">
        <v>48.7</v>
      </c>
      <c r="K56" s="140">
        <v>67</v>
      </c>
      <c r="L56" s="141">
        <v>1.1000000000000001</v>
      </c>
      <c r="M56" s="141">
        <v>1.2</v>
      </c>
      <c r="N56" s="141">
        <v>1.2</v>
      </c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</row>
    <row r="57" spans="1:26" s="85" customFormat="1" ht="25.5" x14ac:dyDescent="0.2">
      <c r="A57" s="95" t="s">
        <v>29</v>
      </c>
      <c r="B57" s="95" t="s">
        <v>450</v>
      </c>
      <c r="C57" s="140">
        <v>19</v>
      </c>
      <c r="D57" s="139">
        <v>46.7</v>
      </c>
      <c r="E57" s="97">
        <v>0.15</v>
      </c>
      <c r="F57" s="141"/>
      <c r="G57" s="141"/>
      <c r="H57" s="141"/>
      <c r="I57" s="140">
        <v>21</v>
      </c>
      <c r="J57" s="140">
        <v>48.7</v>
      </c>
      <c r="K57" s="140">
        <v>67</v>
      </c>
      <c r="L57" s="141">
        <v>10.199999999999999</v>
      </c>
      <c r="M57" s="141">
        <v>10.8</v>
      </c>
      <c r="N57" s="141">
        <v>11.8</v>
      </c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</row>
    <row r="58" spans="1:26" s="85" customFormat="1" ht="53.25" customHeight="1" x14ac:dyDescent="0.2">
      <c r="A58" s="95" t="s">
        <v>32</v>
      </c>
      <c r="B58" s="95" t="s">
        <v>451</v>
      </c>
      <c r="C58" s="140">
        <v>20</v>
      </c>
      <c r="D58" s="139">
        <v>46.5</v>
      </c>
      <c r="E58" s="97">
        <v>0.15</v>
      </c>
      <c r="F58" s="141"/>
      <c r="G58" s="141"/>
      <c r="H58" s="141"/>
      <c r="I58" s="140">
        <v>22</v>
      </c>
      <c r="J58" s="140">
        <v>48.7</v>
      </c>
      <c r="K58" s="205">
        <v>70</v>
      </c>
      <c r="L58" s="141">
        <v>49.4</v>
      </c>
      <c r="M58" s="141">
        <v>51.9</v>
      </c>
      <c r="N58" s="141">
        <v>52.8</v>
      </c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</row>
    <row r="59" spans="1:26" s="85" customFormat="1" ht="28.5" customHeight="1" x14ac:dyDescent="0.2">
      <c r="A59" s="95" t="s">
        <v>46</v>
      </c>
      <c r="B59" s="95" t="s">
        <v>234</v>
      </c>
      <c r="C59" s="139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>
        <v>1</v>
      </c>
      <c r="P59" s="140">
        <v>49.1</v>
      </c>
      <c r="Q59" s="140">
        <v>5</v>
      </c>
      <c r="R59" s="141">
        <v>2.6</v>
      </c>
      <c r="S59" s="141">
        <v>2.7</v>
      </c>
      <c r="T59" s="141">
        <v>2.8</v>
      </c>
      <c r="U59" s="140"/>
      <c r="V59" s="140"/>
      <c r="W59" s="140"/>
      <c r="X59" s="140"/>
      <c r="Y59" s="140"/>
      <c r="Z59" s="140"/>
    </row>
    <row r="60" spans="1:26" s="85" customFormat="1" x14ac:dyDescent="0.2">
      <c r="A60" s="98" t="s">
        <v>12</v>
      </c>
      <c r="B60" s="98" t="s">
        <v>13</v>
      </c>
      <c r="C60" s="140"/>
      <c r="D60" s="110"/>
      <c r="E60" s="111"/>
      <c r="F60" s="140"/>
      <c r="G60" s="140"/>
      <c r="H60" s="140"/>
      <c r="I60" s="140"/>
      <c r="J60" s="140"/>
      <c r="K60" s="140"/>
      <c r="L60" s="140"/>
      <c r="M60" s="140"/>
      <c r="N60" s="140"/>
      <c r="O60" s="140">
        <v>2</v>
      </c>
      <c r="P60" s="140">
        <v>49.1</v>
      </c>
      <c r="Q60" s="140">
        <v>10</v>
      </c>
      <c r="R60" s="141">
        <v>1.2</v>
      </c>
      <c r="S60" s="141">
        <v>1.3</v>
      </c>
      <c r="T60" s="140">
        <v>1.5</v>
      </c>
      <c r="U60" s="140"/>
      <c r="V60" s="140"/>
      <c r="W60" s="140"/>
      <c r="X60" s="140"/>
      <c r="Y60" s="140"/>
      <c r="Z60" s="140"/>
    </row>
    <row r="61" spans="1:26" s="85" customFormat="1" ht="38.25" x14ac:dyDescent="0.2">
      <c r="A61" s="95" t="s">
        <v>36</v>
      </c>
      <c r="B61" s="95" t="s">
        <v>236</v>
      </c>
      <c r="C61" s="11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>
        <v>4</v>
      </c>
      <c r="P61" s="140">
        <v>49.1</v>
      </c>
      <c r="Q61" s="140">
        <v>20</v>
      </c>
      <c r="R61" s="141">
        <v>12.6</v>
      </c>
      <c r="S61" s="141">
        <v>13.5</v>
      </c>
      <c r="T61" s="141">
        <v>10.9</v>
      </c>
      <c r="U61" s="140"/>
      <c r="V61" s="140"/>
      <c r="W61" s="140"/>
      <c r="X61" s="140"/>
      <c r="Y61" s="140"/>
      <c r="Z61" s="140"/>
    </row>
    <row r="62" spans="1:26" s="85" customFormat="1" ht="55.5" customHeight="1" x14ac:dyDescent="0.2">
      <c r="A62" s="95" t="s">
        <v>452</v>
      </c>
      <c r="B62" s="95" t="s">
        <v>453</v>
      </c>
      <c r="C62" s="110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N62" s="140"/>
      <c r="O62" s="140">
        <v>5</v>
      </c>
      <c r="P62" s="140">
        <v>49.1</v>
      </c>
      <c r="Q62" s="140">
        <v>25</v>
      </c>
      <c r="R62" s="141">
        <v>24.5</v>
      </c>
      <c r="S62" s="141">
        <v>25.2</v>
      </c>
      <c r="T62" s="141">
        <v>27.9</v>
      </c>
      <c r="U62" s="140"/>
      <c r="V62" s="140"/>
      <c r="W62" s="140"/>
      <c r="X62" s="140"/>
      <c r="Y62" s="140"/>
      <c r="Z62" s="140"/>
    </row>
    <row r="63" spans="1:26" s="85" customFormat="1" ht="78" customHeight="1" x14ac:dyDescent="0.2">
      <c r="A63" s="95" t="s">
        <v>28</v>
      </c>
      <c r="B63" s="204" t="s">
        <v>454</v>
      </c>
      <c r="C63" s="139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0">
        <v>6</v>
      </c>
      <c r="P63" s="140">
        <v>49.1</v>
      </c>
      <c r="Q63" s="140">
        <v>30</v>
      </c>
      <c r="R63" s="141">
        <v>21.2</v>
      </c>
      <c r="S63" s="141">
        <v>20.5</v>
      </c>
      <c r="T63" s="141">
        <v>24.6</v>
      </c>
      <c r="U63" s="140"/>
      <c r="V63" s="140"/>
      <c r="W63" s="140"/>
      <c r="X63" s="140"/>
      <c r="Y63" s="140"/>
      <c r="Z63" s="140"/>
    </row>
    <row r="64" spans="1:26" s="85" customFormat="1" ht="51" x14ac:dyDescent="0.2">
      <c r="A64" s="95" t="s">
        <v>385</v>
      </c>
      <c r="B64" s="204" t="s">
        <v>455</v>
      </c>
      <c r="C64" s="139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>
        <v>8</v>
      </c>
      <c r="P64" s="140">
        <v>49.1</v>
      </c>
      <c r="Q64" s="140">
        <v>40</v>
      </c>
      <c r="R64" s="141">
        <v>10.199999999999999</v>
      </c>
      <c r="S64" s="141">
        <v>10.199999999999999</v>
      </c>
      <c r="T64" s="141">
        <v>10.1</v>
      </c>
      <c r="U64" s="140"/>
      <c r="V64" s="140"/>
      <c r="W64" s="140"/>
      <c r="X64" s="140"/>
      <c r="Y64" s="140"/>
      <c r="Z64" s="140"/>
    </row>
    <row r="65" spans="1:26" s="85" customFormat="1" ht="18" customHeight="1" x14ac:dyDescent="0.2">
      <c r="A65" s="95" t="s">
        <v>280</v>
      </c>
      <c r="B65" s="95" t="s">
        <v>264</v>
      </c>
      <c r="C65" s="139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>
        <v>8</v>
      </c>
      <c r="P65" s="140">
        <v>49.1</v>
      </c>
      <c r="Q65" s="140">
        <v>40</v>
      </c>
      <c r="R65" s="141">
        <v>9.4</v>
      </c>
      <c r="S65" s="140">
        <v>9.3000000000000007</v>
      </c>
      <c r="T65" s="140">
        <v>9.4</v>
      </c>
      <c r="U65" s="140"/>
      <c r="V65" s="140"/>
      <c r="W65" s="140"/>
      <c r="X65" s="140"/>
      <c r="Y65" s="140"/>
      <c r="Z65" s="140"/>
    </row>
    <row r="66" spans="1:26" x14ac:dyDescent="0.2">
      <c r="B66" s="87" t="str">
        <f>КЭС!B31</f>
        <v>Итого:</v>
      </c>
      <c r="C66" s="272" t="str">
        <f>ВУЭС!C19</f>
        <v>АЧР-1 (САЧР)</v>
      </c>
      <c r="F66" s="125">
        <f>SUM(F10:F65)</f>
        <v>0</v>
      </c>
      <c r="G66" s="125">
        <f>SUM(G14:G65)</f>
        <v>0</v>
      </c>
      <c r="H66" s="125">
        <f>SUM(H14:H65)</f>
        <v>0</v>
      </c>
      <c r="I66" s="125"/>
      <c r="J66" s="125"/>
      <c r="K66" s="125"/>
      <c r="L66" s="125">
        <f>SUM(L10:L65)</f>
        <v>530.20000000000005</v>
      </c>
      <c r="M66" s="125">
        <f>SUM(M10:M65)</f>
        <v>551.5</v>
      </c>
      <c r="N66" s="125">
        <f>SUM(N10:N65)</f>
        <v>561.29999999999995</v>
      </c>
      <c r="O66" s="125"/>
      <c r="P66" s="125"/>
      <c r="Q66" s="125"/>
      <c r="R66" s="125">
        <f>SUM(R10:R65)</f>
        <v>81.7</v>
      </c>
      <c r="S66" s="125">
        <f>SUM(S10:S65)</f>
        <v>82.7</v>
      </c>
      <c r="T66" s="125">
        <f>SUM(T10:T65)</f>
        <v>87.2</v>
      </c>
      <c r="U66" s="125"/>
      <c r="V66" s="125"/>
      <c r="W66" s="125"/>
      <c r="X66" s="125">
        <f>SUM(X10:X65)</f>
        <v>173.6</v>
      </c>
      <c r="Y66" s="241">
        <f>SUM(Y10:Y65)</f>
        <v>185.6</v>
      </c>
      <c r="Z66" s="275">
        <f>SUM(Z10:Z65)</f>
        <v>193.7</v>
      </c>
    </row>
    <row r="67" spans="1:26" x14ac:dyDescent="0.2">
      <c r="B67" s="87"/>
      <c r="C67" s="272" t="str">
        <f>ВУЭС!C20</f>
        <v>АЧР-2 совмещенная</v>
      </c>
      <c r="F67" s="86"/>
      <c r="L67" s="125">
        <f>SUM(L17:L58)</f>
        <v>508</v>
      </c>
      <c r="M67" s="125">
        <f>SUM(M17:M58)</f>
        <v>529.5</v>
      </c>
      <c r="N67" s="125">
        <f>SUM(N17:N58)</f>
        <v>537.70000000000005</v>
      </c>
      <c r="R67" s="86"/>
      <c r="X67" s="86"/>
    </row>
    <row r="68" spans="1:26" x14ac:dyDescent="0.2">
      <c r="B68" s="87"/>
      <c r="C68" s="272" t="str">
        <f>ВУЭС!C21</f>
        <v>АЧР-1 (САЧР), АЧР-2 несовмещенная</v>
      </c>
      <c r="F68" s="125"/>
      <c r="G68" s="125">
        <f>G66+S66</f>
        <v>82.7</v>
      </c>
      <c r="H68" s="125">
        <f>H66+T66</f>
        <v>87.2</v>
      </c>
      <c r="L68" s="125">
        <f>L66+R66</f>
        <v>611.9</v>
      </c>
      <c r="M68" s="125">
        <f>M66+S66</f>
        <v>634.20000000000005</v>
      </c>
      <c r="N68" s="125">
        <f>N66+T66</f>
        <v>648.5</v>
      </c>
    </row>
    <row r="70" spans="1:26" hidden="1" x14ac:dyDescent="0.2">
      <c r="C70" s="293" t="s">
        <v>103</v>
      </c>
      <c r="D70" s="125">
        <v>49.2</v>
      </c>
      <c r="F70" s="125">
        <f>SUM(F10:F16)</f>
        <v>0</v>
      </c>
      <c r="G70" s="86"/>
      <c r="H70" s="86"/>
      <c r="J70" s="86"/>
      <c r="K70" s="86"/>
      <c r="L70" s="125">
        <f>SUM(L10:L16)</f>
        <v>22.2</v>
      </c>
      <c r="M70" s="125">
        <f>SUM(M10:M16)</f>
        <v>22</v>
      </c>
      <c r="N70" s="125">
        <f>SUM(N10:N16)</f>
        <v>23.6</v>
      </c>
      <c r="U70" s="293">
        <v>49.2</v>
      </c>
      <c r="V70" s="293">
        <f>V11</f>
        <v>49.8</v>
      </c>
      <c r="W70" s="293">
        <f>W11</f>
        <v>100</v>
      </c>
      <c r="X70" s="86">
        <f>X11+X15</f>
        <v>1.7</v>
      </c>
      <c r="Y70" s="86">
        <f>Y11+Y15</f>
        <v>2.1</v>
      </c>
      <c r="Z70" s="86">
        <f>Z11+Z15</f>
        <v>2.1</v>
      </c>
    </row>
    <row r="71" spans="1:26" hidden="1" x14ac:dyDescent="0.2">
      <c r="M71" s="86"/>
      <c r="N71" s="86"/>
      <c r="U71" s="293">
        <v>49.2</v>
      </c>
      <c r="V71" s="293">
        <f>V12</f>
        <v>49.8</v>
      </c>
      <c r="W71" s="293">
        <v>95</v>
      </c>
      <c r="X71" s="86">
        <f>X10</f>
        <v>11</v>
      </c>
      <c r="Y71" s="86">
        <f>Y10</f>
        <v>11.2</v>
      </c>
      <c r="Z71" s="86">
        <f>Z10</f>
        <v>11.3</v>
      </c>
    </row>
    <row r="72" spans="1:26" hidden="1" x14ac:dyDescent="0.2">
      <c r="C72" s="125">
        <v>48.6</v>
      </c>
      <c r="D72" s="86">
        <f t="shared" ref="D72:D89" si="6">L72</f>
        <v>29.3</v>
      </c>
      <c r="G72" s="86"/>
      <c r="H72" s="86"/>
      <c r="J72" s="125">
        <v>48.9</v>
      </c>
      <c r="K72" s="67">
        <v>20</v>
      </c>
      <c r="L72" s="86">
        <f>L17+L18+L19+L20+L21+L22+L23</f>
        <v>29.3</v>
      </c>
      <c r="M72" s="86">
        <f>M17+M18+M19+M20+M21+M22+M23</f>
        <v>28.9</v>
      </c>
      <c r="N72" s="86">
        <f>N17+N18+N19+N20+N21+N22+N23</f>
        <v>28.1</v>
      </c>
      <c r="U72" s="293">
        <v>49.2</v>
      </c>
      <c r="V72" s="293">
        <f>V10</f>
        <v>49.8</v>
      </c>
      <c r="W72" s="293">
        <v>90</v>
      </c>
      <c r="X72" s="86">
        <f>X12</f>
        <v>2.8</v>
      </c>
      <c r="Y72" s="86">
        <f>Y12</f>
        <v>2.9</v>
      </c>
      <c r="Z72" s="86">
        <f>Z12</f>
        <v>2.8</v>
      </c>
    </row>
    <row r="73" spans="1:26" hidden="1" x14ac:dyDescent="0.2">
      <c r="C73" s="125">
        <v>48.5</v>
      </c>
      <c r="D73" s="86">
        <f t="shared" si="6"/>
        <v>13.1</v>
      </c>
      <c r="G73" s="86"/>
      <c r="H73" s="86"/>
      <c r="J73" s="125">
        <v>48.9</v>
      </c>
      <c r="K73" s="293">
        <v>25</v>
      </c>
      <c r="L73" s="86">
        <f>L24+L25</f>
        <v>13.1</v>
      </c>
      <c r="M73" s="86">
        <f>M24+M25</f>
        <v>16.5</v>
      </c>
      <c r="N73" s="86">
        <f>N24+N25</f>
        <v>17.5</v>
      </c>
      <c r="U73" s="293">
        <v>48.6</v>
      </c>
      <c r="V73" s="293">
        <v>49.8</v>
      </c>
      <c r="W73" s="293">
        <v>55</v>
      </c>
      <c r="X73" s="86">
        <f>X19+X22+X23</f>
        <v>13.1</v>
      </c>
      <c r="Y73" s="86">
        <f>Y19+Y22+Y23</f>
        <v>13.1</v>
      </c>
      <c r="Z73" s="86">
        <f>Z19+Z22+Z23</f>
        <v>12.4</v>
      </c>
    </row>
    <row r="74" spans="1:26" hidden="1" x14ac:dyDescent="0.2">
      <c r="C74" s="125">
        <v>48.4</v>
      </c>
      <c r="D74" s="86">
        <f>L74</f>
        <v>22.3</v>
      </c>
      <c r="G74" s="86"/>
      <c r="H74" s="86"/>
      <c r="J74" s="125">
        <v>48.9</v>
      </c>
      <c r="K74" s="67">
        <v>28</v>
      </c>
      <c r="L74" s="86">
        <f>L26+L27</f>
        <v>22.3</v>
      </c>
      <c r="M74" s="86">
        <f>M26+M27</f>
        <v>27</v>
      </c>
      <c r="N74" s="86">
        <f>N26+N27</f>
        <v>27.8</v>
      </c>
      <c r="U74" s="293">
        <v>48.6</v>
      </c>
      <c r="V74" s="293">
        <v>49.8</v>
      </c>
      <c r="W74" s="293">
        <v>50</v>
      </c>
      <c r="X74" s="86">
        <f>X17+X18+X20+X21</f>
        <v>16.2</v>
      </c>
      <c r="Y74" s="86">
        <f>Y17+Y18+Y20+Y21</f>
        <v>15.8</v>
      </c>
      <c r="Z74" s="86">
        <f>Z17+Z18+Z20+Z21</f>
        <v>15.7</v>
      </c>
    </row>
    <row r="75" spans="1:26" hidden="1" x14ac:dyDescent="0.2">
      <c r="C75" s="125">
        <v>48.3</v>
      </c>
      <c r="D75" s="86">
        <f t="shared" si="6"/>
        <v>21.9</v>
      </c>
      <c r="G75" s="86"/>
      <c r="H75" s="86"/>
      <c r="J75" s="125">
        <v>48.9</v>
      </c>
      <c r="K75" s="293">
        <v>30</v>
      </c>
      <c r="L75" s="86">
        <f>L28+L29</f>
        <v>21.9</v>
      </c>
      <c r="M75" s="86">
        <f>M28+M29</f>
        <v>16.5</v>
      </c>
      <c r="N75" s="86">
        <f>N28+N29</f>
        <v>15.7</v>
      </c>
      <c r="U75" s="293">
        <v>48.5</v>
      </c>
      <c r="V75" s="293">
        <f>V18</f>
        <v>49.8</v>
      </c>
      <c r="W75" s="293">
        <v>45</v>
      </c>
      <c r="X75" s="86">
        <f>X25</f>
        <v>0.5</v>
      </c>
      <c r="Y75" s="86">
        <f>Y25</f>
        <v>0.6</v>
      </c>
      <c r="Z75" s="86">
        <f>Z25</f>
        <v>0.6</v>
      </c>
    </row>
    <row r="76" spans="1:26" hidden="1" x14ac:dyDescent="0.2">
      <c r="C76" s="125">
        <v>48.2</v>
      </c>
      <c r="D76" s="86">
        <f t="shared" si="6"/>
        <v>29.1</v>
      </c>
      <c r="G76" s="86"/>
      <c r="H76" s="86"/>
      <c r="J76" s="125">
        <v>48.9</v>
      </c>
      <c r="K76" s="293">
        <v>32</v>
      </c>
      <c r="L76" s="86">
        <f>L30+L31+L32</f>
        <v>29.1</v>
      </c>
      <c r="M76" s="86">
        <f>M30+M31+M32</f>
        <v>37.1</v>
      </c>
      <c r="N76" s="86">
        <f>N30+N31+N32</f>
        <v>40.799999999999997</v>
      </c>
      <c r="U76" s="293">
        <v>48.5</v>
      </c>
      <c r="V76" s="293">
        <f>V26</f>
        <v>49.8</v>
      </c>
      <c r="W76" s="293">
        <v>35</v>
      </c>
      <c r="X76" s="86">
        <f>X24</f>
        <v>12.6</v>
      </c>
      <c r="Y76" s="86">
        <f>Y24</f>
        <v>15.9</v>
      </c>
      <c r="Z76" s="86">
        <f>Z24</f>
        <v>16.899999999999999</v>
      </c>
    </row>
    <row r="77" spans="1:26" hidden="1" x14ac:dyDescent="0.2">
      <c r="C77" s="125">
        <v>48.1</v>
      </c>
      <c r="D77" s="86">
        <f t="shared" si="6"/>
        <v>25.3</v>
      </c>
      <c r="G77" s="86"/>
      <c r="H77" s="86"/>
      <c r="J77" s="125">
        <v>48.9</v>
      </c>
      <c r="K77" s="293">
        <v>35</v>
      </c>
      <c r="L77" s="86">
        <f t="shared" ref="L77:N78" si="7">L33</f>
        <v>25.3</v>
      </c>
      <c r="M77" s="86">
        <f t="shared" si="7"/>
        <v>26.8</v>
      </c>
      <c r="N77" s="86">
        <f t="shared" si="7"/>
        <v>27</v>
      </c>
      <c r="U77" s="293">
        <v>48.4</v>
      </c>
      <c r="V77" s="293">
        <f>V27</f>
        <v>49.8</v>
      </c>
      <c r="W77" s="293">
        <v>30</v>
      </c>
      <c r="X77" s="86">
        <f t="shared" ref="X77:Z84" si="8">X26</f>
        <v>17.8</v>
      </c>
      <c r="Y77" s="86">
        <f t="shared" si="8"/>
        <v>23</v>
      </c>
      <c r="Z77" s="86">
        <f t="shared" si="8"/>
        <v>24.4</v>
      </c>
    </row>
    <row r="78" spans="1:26" hidden="1" x14ac:dyDescent="0.2">
      <c r="C78" s="125">
        <v>48</v>
      </c>
      <c r="D78" s="86">
        <f t="shared" si="6"/>
        <v>15.1</v>
      </c>
      <c r="J78" s="125">
        <v>48.8</v>
      </c>
      <c r="K78" s="293">
        <v>35</v>
      </c>
      <c r="L78" s="86">
        <f t="shared" si="7"/>
        <v>15.1</v>
      </c>
      <c r="M78" s="86">
        <f t="shared" si="7"/>
        <v>15.3</v>
      </c>
      <c r="N78" s="86">
        <f t="shared" si="7"/>
        <v>17.100000000000001</v>
      </c>
      <c r="U78" s="293">
        <v>48.4</v>
      </c>
      <c r="V78" s="293">
        <f>V28</f>
        <v>49.8</v>
      </c>
      <c r="W78" s="293">
        <v>25</v>
      </c>
      <c r="X78" s="86">
        <f t="shared" si="8"/>
        <v>4.5</v>
      </c>
      <c r="Y78" s="86">
        <f t="shared" si="8"/>
        <v>4</v>
      </c>
      <c r="Z78" s="86">
        <f t="shared" si="8"/>
        <v>3.4</v>
      </c>
    </row>
    <row r="79" spans="1:26" hidden="1" x14ac:dyDescent="0.2">
      <c r="C79" s="125">
        <v>47.9</v>
      </c>
      <c r="D79" s="86">
        <f t="shared" si="6"/>
        <v>29.6</v>
      </c>
      <c r="G79" s="86"/>
      <c r="H79" s="86"/>
      <c r="I79" s="125"/>
      <c r="J79" s="125">
        <v>48.8</v>
      </c>
      <c r="K79" s="293">
        <v>40</v>
      </c>
      <c r="L79" s="86">
        <f>L35+L36+L37+L38</f>
        <v>29.6</v>
      </c>
      <c r="M79" s="86">
        <f>M35+M36+M37+M38</f>
        <v>30</v>
      </c>
      <c r="N79" s="86">
        <f>N35+N36+N37+N38</f>
        <v>33.700000000000003</v>
      </c>
      <c r="U79" s="293">
        <v>48.3</v>
      </c>
      <c r="V79" s="293">
        <f>V70</f>
        <v>49.8</v>
      </c>
      <c r="W79" s="293">
        <v>20</v>
      </c>
      <c r="X79" s="86">
        <f t="shared" si="8"/>
        <v>0.5</v>
      </c>
      <c r="Y79" s="86">
        <f t="shared" si="8"/>
        <v>0.4</v>
      </c>
      <c r="Z79" s="86">
        <f t="shared" si="8"/>
        <v>0.4</v>
      </c>
    </row>
    <row r="80" spans="1:26" hidden="1" x14ac:dyDescent="0.2">
      <c r="C80" s="125">
        <v>47.8</v>
      </c>
      <c r="D80" s="86">
        <f t="shared" si="6"/>
        <v>9.5</v>
      </c>
      <c r="G80" s="86"/>
      <c r="H80" s="86"/>
      <c r="J80" s="125">
        <v>48.8</v>
      </c>
      <c r="K80" s="293">
        <v>44</v>
      </c>
      <c r="L80" s="86">
        <f>L39</f>
        <v>9.5</v>
      </c>
      <c r="M80" s="86">
        <f>M39</f>
        <v>15.1</v>
      </c>
      <c r="N80" s="86">
        <f>N39</f>
        <v>12.4</v>
      </c>
      <c r="U80" s="293">
        <v>48.3</v>
      </c>
      <c r="V80" s="293">
        <f>V71</f>
        <v>49.8</v>
      </c>
      <c r="W80" s="293">
        <v>15</v>
      </c>
      <c r="X80" s="86">
        <f t="shared" si="8"/>
        <v>21.4</v>
      </c>
      <c r="Y80" s="86">
        <f t="shared" si="8"/>
        <v>16.100000000000001</v>
      </c>
      <c r="Z80" s="86">
        <f t="shared" si="8"/>
        <v>15.3</v>
      </c>
    </row>
    <row r="81" spans="3:26" hidden="1" x14ac:dyDescent="0.2">
      <c r="C81" s="125">
        <v>47.7</v>
      </c>
      <c r="D81" s="86">
        <f t="shared" si="6"/>
        <v>20.8</v>
      </c>
      <c r="G81" s="86"/>
      <c r="H81" s="86"/>
      <c r="I81" s="125"/>
      <c r="J81" s="125">
        <v>48.8</v>
      </c>
      <c r="K81" s="293">
        <v>45</v>
      </c>
      <c r="L81" s="86">
        <f>L40+L41+L42+L43+L44</f>
        <v>20.8</v>
      </c>
      <c r="M81" s="86">
        <f>M40+M41+M42+M43+M44</f>
        <v>20.2</v>
      </c>
      <c r="N81" s="86">
        <f>N40+N41+N42+N43+N44</f>
        <v>20.9</v>
      </c>
      <c r="U81" s="293">
        <v>48.2</v>
      </c>
      <c r="V81" s="293">
        <v>49.7</v>
      </c>
      <c r="W81" s="293">
        <v>60</v>
      </c>
      <c r="X81" s="86">
        <f t="shared" si="8"/>
        <v>8.5</v>
      </c>
      <c r="Y81" s="86">
        <f t="shared" si="8"/>
        <v>11.4</v>
      </c>
      <c r="Z81" s="86">
        <f t="shared" si="8"/>
        <v>11.4</v>
      </c>
    </row>
    <row r="82" spans="3:26" hidden="1" x14ac:dyDescent="0.2">
      <c r="C82" s="125">
        <v>47.6</v>
      </c>
      <c r="D82" s="86">
        <f t="shared" si="6"/>
        <v>42.1</v>
      </c>
      <c r="G82" s="86"/>
      <c r="H82" s="86"/>
      <c r="J82" s="125">
        <v>48.8</v>
      </c>
      <c r="K82" s="293">
        <v>48</v>
      </c>
      <c r="L82" s="86">
        <f t="shared" ref="L82:N83" si="9">L45</f>
        <v>42.1</v>
      </c>
      <c r="M82" s="86">
        <f t="shared" si="9"/>
        <v>41.9</v>
      </c>
      <c r="N82" s="86">
        <f t="shared" si="9"/>
        <v>42</v>
      </c>
      <c r="U82" s="293">
        <v>48.2</v>
      </c>
      <c r="V82" s="293">
        <v>49.7</v>
      </c>
      <c r="W82" s="293">
        <v>55</v>
      </c>
      <c r="X82" s="86">
        <f t="shared" si="8"/>
        <v>15.4</v>
      </c>
      <c r="Y82" s="86">
        <f t="shared" si="8"/>
        <v>19.8</v>
      </c>
      <c r="Z82" s="86">
        <f t="shared" si="8"/>
        <v>23.5</v>
      </c>
    </row>
    <row r="83" spans="3:26" hidden="1" x14ac:dyDescent="0.2">
      <c r="C83" s="125">
        <v>47.5</v>
      </c>
      <c r="D83" s="86">
        <f t="shared" si="6"/>
        <v>43.7</v>
      </c>
      <c r="G83" s="86"/>
      <c r="H83" s="86"/>
      <c r="J83" s="125">
        <v>48.8</v>
      </c>
      <c r="K83" s="293">
        <v>50</v>
      </c>
      <c r="L83" s="86">
        <f t="shared" si="9"/>
        <v>43.7</v>
      </c>
      <c r="M83" s="86">
        <f t="shared" si="9"/>
        <v>43.4</v>
      </c>
      <c r="N83" s="86">
        <f t="shared" si="9"/>
        <v>45</v>
      </c>
      <c r="U83" s="293">
        <v>48.2</v>
      </c>
      <c r="V83" s="293">
        <v>49.7</v>
      </c>
      <c r="W83" s="293">
        <v>50</v>
      </c>
      <c r="X83" s="86">
        <f t="shared" si="8"/>
        <v>5.2</v>
      </c>
      <c r="Y83" s="86">
        <f t="shared" si="8"/>
        <v>5.9</v>
      </c>
      <c r="Z83" s="86">
        <f t="shared" si="8"/>
        <v>5.9</v>
      </c>
    </row>
    <row r="84" spans="3:26" hidden="1" x14ac:dyDescent="0.2">
      <c r="C84" s="125">
        <v>47.3</v>
      </c>
      <c r="D84" s="86">
        <f t="shared" si="6"/>
        <v>41.3</v>
      </c>
      <c r="J84" s="125">
        <f>J53</f>
        <v>48.7</v>
      </c>
      <c r="K84" s="293">
        <v>50</v>
      </c>
      <c r="L84" s="86">
        <f>L47+L48+L49+L50</f>
        <v>41.3</v>
      </c>
      <c r="M84" s="86">
        <f>M47+M48+M49+M50</f>
        <v>41.2</v>
      </c>
      <c r="N84" s="86">
        <f>N47+N48+N49+N50</f>
        <v>41.7</v>
      </c>
      <c r="U84" s="125">
        <v>48.1</v>
      </c>
      <c r="V84" s="293">
        <v>49.7</v>
      </c>
      <c r="W84" s="293">
        <v>45</v>
      </c>
      <c r="X84" s="86">
        <f t="shared" si="8"/>
        <v>20.100000000000001</v>
      </c>
      <c r="Y84" s="86">
        <f t="shared" si="8"/>
        <v>20.9</v>
      </c>
      <c r="Z84" s="86">
        <f t="shared" si="8"/>
        <v>21.2</v>
      </c>
    </row>
    <row r="85" spans="3:26" hidden="1" x14ac:dyDescent="0.2">
      <c r="C85" s="125">
        <v>47.2</v>
      </c>
      <c r="D85" s="86">
        <f t="shared" si="6"/>
        <v>32.1</v>
      </c>
      <c r="G85" s="86"/>
      <c r="H85" s="86"/>
      <c r="J85" s="125">
        <f>J57</f>
        <v>48.7</v>
      </c>
      <c r="K85" s="293">
        <v>55</v>
      </c>
      <c r="L85" s="86">
        <f>L51+L52</f>
        <v>32.1</v>
      </c>
      <c r="M85" s="86">
        <f>M51+M52</f>
        <v>33</v>
      </c>
      <c r="N85" s="86">
        <f>N51+N52</f>
        <v>39.700000000000003</v>
      </c>
      <c r="U85" s="293">
        <v>47.9</v>
      </c>
      <c r="V85" s="293">
        <v>49.7</v>
      </c>
      <c r="W85" s="293">
        <v>30</v>
      </c>
      <c r="X85" s="86">
        <f>X36</f>
        <v>16.3</v>
      </c>
      <c r="Y85" s="86">
        <f>Y36</f>
        <v>16.399999999999999</v>
      </c>
      <c r="Z85" s="86">
        <f>Z36</f>
        <v>20.2</v>
      </c>
    </row>
    <row r="86" spans="3:26" hidden="1" x14ac:dyDescent="0.2">
      <c r="C86" s="125">
        <v>47</v>
      </c>
      <c r="D86" s="86">
        <f t="shared" si="6"/>
        <v>9.4</v>
      </c>
      <c r="G86" s="86"/>
      <c r="H86" s="86"/>
      <c r="J86" s="125">
        <f>J58</f>
        <v>48.7</v>
      </c>
      <c r="K86" s="293">
        <v>60</v>
      </c>
      <c r="L86" s="86">
        <f t="shared" ref="L86:N87" si="10">L53</f>
        <v>9.4</v>
      </c>
      <c r="M86" s="86">
        <f t="shared" si="10"/>
        <v>9.6</v>
      </c>
      <c r="N86" s="86">
        <f t="shared" si="10"/>
        <v>9.5</v>
      </c>
      <c r="U86" s="293">
        <v>47.9</v>
      </c>
      <c r="V86" s="293">
        <v>49.7</v>
      </c>
      <c r="W86" s="293">
        <v>25</v>
      </c>
      <c r="X86" s="86">
        <f>X35</f>
        <v>6</v>
      </c>
      <c r="Y86" s="86">
        <f>Y35</f>
        <v>6.1</v>
      </c>
      <c r="Z86" s="86">
        <f>Z35</f>
        <v>6.2</v>
      </c>
    </row>
    <row r="87" spans="3:26" hidden="1" x14ac:dyDescent="0.2">
      <c r="C87" s="293">
        <v>46.8</v>
      </c>
      <c r="D87" s="86">
        <f t="shared" si="6"/>
        <v>48.9</v>
      </c>
      <c r="G87" s="86"/>
      <c r="H87" s="86"/>
      <c r="J87" s="125">
        <f>J86</f>
        <v>48.7</v>
      </c>
      <c r="K87" s="293">
        <v>65</v>
      </c>
      <c r="L87" s="86">
        <f t="shared" si="10"/>
        <v>48.9</v>
      </c>
      <c r="M87" s="86">
        <f t="shared" si="10"/>
        <v>51</v>
      </c>
      <c r="N87" s="86">
        <f t="shared" si="10"/>
        <v>40</v>
      </c>
      <c r="V87" s="293"/>
      <c r="W87" s="293"/>
      <c r="X87" s="125">
        <f>SUM(X70:X86)</f>
        <v>173.6</v>
      </c>
      <c r="Y87" s="125">
        <f>SUM(Y70:Y86)</f>
        <v>185.6</v>
      </c>
      <c r="Z87" s="125">
        <f>SUM(Z70:Z86)</f>
        <v>193.7</v>
      </c>
    </row>
    <row r="88" spans="3:26" hidden="1" x14ac:dyDescent="0.2">
      <c r="C88" s="293">
        <v>46.7</v>
      </c>
      <c r="D88" s="86">
        <f t="shared" si="6"/>
        <v>25.1</v>
      </c>
      <c r="G88" s="86"/>
      <c r="H88" s="86"/>
      <c r="J88" s="125">
        <f>J87</f>
        <v>48.7</v>
      </c>
      <c r="K88" s="293">
        <v>67</v>
      </c>
      <c r="L88" s="86">
        <f>L55+L56+L57</f>
        <v>25.1</v>
      </c>
      <c r="M88" s="86">
        <f>M55+M56+M57</f>
        <v>24.1</v>
      </c>
      <c r="N88" s="86">
        <f>N55+N56+N57</f>
        <v>26</v>
      </c>
      <c r="O88" s="86"/>
      <c r="U88" s="293"/>
      <c r="V88" s="293"/>
      <c r="W88" s="293"/>
      <c r="X88" s="102">
        <f>X87-X66</f>
        <v>0</v>
      </c>
      <c r="Y88" s="102">
        <f>Y87-Y66</f>
        <v>0</v>
      </c>
      <c r="Z88" s="102">
        <f>Z87-Z66</f>
        <v>0</v>
      </c>
    </row>
    <row r="89" spans="3:26" hidden="1" x14ac:dyDescent="0.2">
      <c r="C89" s="293">
        <v>46.5</v>
      </c>
      <c r="D89" s="86">
        <f t="shared" si="6"/>
        <v>49.4</v>
      </c>
      <c r="G89" s="86"/>
      <c r="H89" s="86"/>
      <c r="J89" s="125">
        <f>J88</f>
        <v>48.7</v>
      </c>
      <c r="K89" s="293">
        <v>70</v>
      </c>
      <c r="L89" s="86">
        <f>L58</f>
        <v>49.4</v>
      </c>
      <c r="M89" s="86">
        <f>M58</f>
        <v>51.9</v>
      </c>
      <c r="N89" s="86">
        <f>N58</f>
        <v>52.8</v>
      </c>
      <c r="U89" s="293"/>
      <c r="V89" s="293"/>
      <c r="W89" s="293"/>
      <c r="X89" s="86"/>
    </row>
    <row r="90" spans="3:26" hidden="1" x14ac:dyDescent="0.2">
      <c r="C90" s="213" t="s">
        <v>2</v>
      </c>
      <c r="D90" s="125">
        <f>SUM(D72:D89)</f>
        <v>508</v>
      </c>
      <c r="G90" s="86"/>
      <c r="H90" s="86"/>
      <c r="K90" s="67"/>
      <c r="L90" s="125">
        <f>SUM(L72:L89)</f>
        <v>508</v>
      </c>
      <c r="M90" s="125">
        <f>SUM(M72:M89)</f>
        <v>529.5</v>
      </c>
      <c r="N90" s="125">
        <f>SUM(N72:N89)</f>
        <v>537.70000000000005</v>
      </c>
      <c r="U90" s="293"/>
      <c r="V90" s="293"/>
      <c r="W90" s="293"/>
      <c r="X90" s="86"/>
    </row>
    <row r="91" spans="3:26" hidden="1" x14ac:dyDescent="0.2">
      <c r="L91" s="102">
        <f>L67-L90</f>
        <v>0</v>
      </c>
      <c r="M91" s="102">
        <f>M67-M90</f>
        <v>0</v>
      </c>
      <c r="N91" s="102">
        <f>N67-N90</f>
        <v>0</v>
      </c>
      <c r="X91" s="125"/>
      <c r="Y91" s="125"/>
      <c r="Z91" s="125"/>
    </row>
    <row r="92" spans="3:26" hidden="1" x14ac:dyDescent="0.2">
      <c r="D92" s="213" t="s">
        <v>404</v>
      </c>
      <c r="E92" s="125"/>
      <c r="G92" s="86"/>
      <c r="H92" s="86"/>
      <c r="K92" s="67"/>
      <c r="L92" s="125">
        <f>L66</f>
        <v>530.20000000000005</v>
      </c>
      <c r="M92" s="125">
        <f>M66</f>
        <v>551.5</v>
      </c>
      <c r="N92" s="125">
        <f>N66</f>
        <v>561.29999999999995</v>
      </c>
      <c r="Y92" s="102"/>
      <c r="Z92" s="102"/>
    </row>
    <row r="93" spans="3:26" s="89" customFormat="1" hidden="1" x14ac:dyDescent="0.2">
      <c r="C93" s="293"/>
      <c r="D93" s="293"/>
      <c r="F93" s="86"/>
      <c r="G93" s="106"/>
      <c r="H93" s="106"/>
      <c r="I93" s="106"/>
      <c r="K93" s="293"/>
      <c r="L93" s="86"/>
      <c r="O93" s="289"/>
      <c r="P93" s="293"/>
      <c r="Q93" s="293"/>
      <c r="R93" s="293"/>
      <c r="S93" s="293"/>
      <c r="T93" s="293"/>
      <c r="U93" s="293"/>
      <c r="V93" s="293"/>
      <c r="W93" s="293"/>
    </row>
    <row r="94" spans="3:26" hidden="1" x14ac:dyDescent="0.2">
      <c r="C94" s="289" t="s">
        <v>473</v>
      </c>
      <c r="E94" s="277"/>
      <c r="F94" s="86"/>
      <c r="J94" s="277"/>
      <c r="K94" s="293"/>
      <c r="L94" s="86">
        <f>L38+L42+L43+L44+L49+L50</f>
        <v>7.1</v>
      </c>
      <c r="M94" s="86">
        <f>M38+M42+M43+M44+M49+M50</f>
        <v>7.1</v>
      </c>
      <c r="N94" s="86">
        <f>N38+N42+N43+N44+N49+N50</f>
        <v>7.2</v>
      </c>
      <c r="O94" s="293"/>
      <c r="X94" s="277"/>
      <c r="Y94" s="277"/>
      <c r="Z94" s="277"/>
    </row>
    <row r="95" spans="3:26" x14ac:dyDescent="0.2">
      <c r="L95" s="125"/>
      <c r="M95" s="125"/>
      <c r="N95" s="125"/>
    </row>
    <row r="96" spans="3:26" x14ac:dyDescent="0.2">
      <c r="G96" s="125"/>
      <c r="H96" s="125"/>
      <c r="M96" s="102"/>
      <c r="N96" s="102"/>
    </row>
    <row r="97" spans="7:11" x14ac:dyDescent="0.2">
      <c r="G97" s="102">
        <f>G66-G96</f>
        <v>0</v>
      </c>
      <c r="H97" s="102">
        <f>H66-H96</f>
        <v>0</v>
      </c>
    </row>
    <row r="99" spans="7:11" x14ac:dyDescent="0.2">
      <c r="I99" s="107"/>
      <c r="J99" s="107"/>
      <c r="K99" s="107"/>
    </row>
  </sheetData>
  <mergeCells count="18">
    <mergeCell ref="A9:X9"/>
    <mergeCell ref="C7:C8"/>
    <mergeCell ref="I7:I8"/>
    <mergeCell ref="U7:U8"/>
    <mergeCell ref="A6:A8"/>
    <mergeCell ref="B6:B8"/>
    <mergeCell ref="C6:H6"/>
    <mergeCell ref="F7:H7"/>
    <mergeCell ref="O7:O8"/>
    <mergeCell ref="D7:E7"/>
    <mergeCell ref="J7:K7"/>
    <mergeCell ref="P7:Q7"/>
    <mergeCell ref="V7:W7"/>
    <mergeCell ref="X6:Z7"/>
    <mergeCell ref="R6:T7"/>
    <mergeCell ref="U6:W6"/>
    <mergeCell ref="L6:N7"/>
    <mergeCell ref="I6:K6"/>
  </mergeCells>
  <phoneticPr fontId="0" type="noConversion"/>
  <pageMargins left="0.19685039370078741" right="0.19685039370078741" top="0.78740157480314965" bottom="0.78740157480314965" header="0.31496062992125984" footer="0.31496062992125984"/>
  <pageSetup paperSize="9" orientation="landscape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8"/>
  <sheetViews>
    <sheetView view="pageBreakPreview" zoomScaleNormal="100" zoomScaleSheetLayoutView="100" workbookViewId="0">
      <pane xSplit="2" ySplit="9" topLeftCell="C10" activePane="bottomRight" state="frozen"/>
      <selection pane="topRight" activeCell="C1" sqref="C1"/>
      <selection pane="bottomLeft" activeCell="A9" sqref="A9"/>
      <selection pane="bottomRight" activeCell="U37" sqref="U37"/>
    </sheetView>
  </sheetViews>
  <sheetFormatPr defaultRowHeight="12.75" x14ac:dyDescent="0.2"/>
  <cols>
    <col min="1" max="1" width="11.85546875" style="135" customWidth="1"/>
    <col min="2" max="2" width="22.85546875" style="135" customWidth="1"/>
    <col min="3" max="3" width="4.7109375" style="133" customWidth="1"/>
    <col min="4" max="4" width="7.28515625" style="133" customWidth="1"/>
    <col min="5" max="5" width="5.42578125" style="133" customWidth="1"/>
    <col min="6" max="6" width="8" style="133" hidden="1" customWidth="1"/>
    <col min="7" max="8" width="6.140625" style="133" hidden="1" customWidth="1"/>
    <col min="9" max="9" width="4.7109375" style="133" customWidth="1"/>
    <col min="10" max="10" width="5.28515625" style="133" customWidth="1"/>
    <col min="11" max="11" width="4.7109375" style="133" customWidth="1"/>
    <col min="12" max="12" width="5" style="133" customWidth="1"/>
    <col min="13" max="13" width="5.140625" style="133" customWidth="1"/>
    <col min="14" max="14" width="5.42578125" style="133" customWidth="1"/>
    <col min="15" max="15" width="4.7109375" style="133" customWidth="1"/>
    <col min="16" max="16" width="5.28515625" style="133" customWidth="1"/>
    <col min="17" max="17" width="4.85546875" style="133" customWidth="1"/>
    <col min="18" max="18" width="5" style="133" customWidth="1"/>
    <col min="19" max="20" width="4.7109375" style="133" customWidth="1"/>
    <col min="21" max="21" width="4.5703125" style="133" customWidth="1"/>
    <col min="22" max="22" width="5.7109375" style="133" customWidth="1"/>
    <col min="23" max="23" width="5.42578125" style="133" customWidth="1"/>
    <col min="24" max="26" width="4.7109375" style="133" customWidth="1"/>
    <col min="27" max="16384" width="9.140625" style="133"/>
  </cols>
  <sheetData>
    <row r="1" spans="1:26" x14ac:dyDescent="0.2">
      <c r="U1" s="135" t="str">
        <f>'ЧЭС, ВПМЭС'!U1</f>
        <v>Приложение №71</v>
      </c>
    </row>
    <row r="2" spans="1:26" x14ac:dyDescent="0.2">
      <c r="U2" s="135" t="str">
        <f>'ЧЭС, ВПМЭС'!U2</f>
        <v>к приказу Минэнерго России</v>
      </c>
    </row>
    <row r="3" spans="1:26" x14ac:dyDescent="0.2">
      <c r="U3" s="135" t="str">
        <f>'ЧЭС, ВПМЭС'!U3</f>
        <v>от 23 июля 2012 г. № 340</v>
      </c>
    </row>
    <row r="4" spans="1:26" x14ac:dyDescent="0.2">
      <c r="I4" s="133" t="str">
        <f>'ЧЭС, ВПМЭС'!I4</f>
        <v>Настройка АЧР</v>
      </c>
      <c r="U4" s="135"/>
    </row>
    <row r="6" spans="1:26" x14ac:dyDescent="0.2">
      <c r="A6" s="359" t="s">
        <v>0</v>
      </c>
      <c r="B6" s="359" t="s">
        <v>1</v>
      </c>
      <c r="C6" s="373" t="s">
        <v>2</v>
      </c>
      <c r="D6" s="374"/>
      <c r="E6" s="375"/>
      <c r="F6" s="364" t="s">
        <v>9</v>
      </c>
      <c r="G6" s="364"/>
      <c r="H6" s="365"/>
      <c r="I6" s="373" t="s">
        <v>3</v>
      </c>
      <c r="J6" s="374"/>
      <c r="K6" s="375"/>
      <c r="L6" s="368" t="str">
        <f>Свод!B4</f>
        <v>Мощность, МВт</v>
      </c>
      <c r="M6" s="364"/>
      <c r="N6" s="365"/>
      <c r="O6" s="268" t="s">
        <v>4</v>
      </c>
      <c r="P6" s="269"/>
      <c r="Q6" s="269"/>
      <c r="R6" s="368" t="str">
        <f>Свод!B4</f>
        <v>Мощность, МВт</v>
      </c>
      <c r="S6" s="364"/>
      <c r="T6" s="365"/>
      <c r="U6" s="373" t="s">
        <v>5</v>
      </c>
      <c r="V6" s="374"/>
      <c r="W6" s="375"/>
      <c r="X6" s="364" t="str">
        <f>R6</f>
        <v>Мощность, МВт</v>
      </c>
      <c r="Y6" s="364"/>
      <c r="Z6" s="365"/>
    </row>
    <row r="7" spans="1:26" s="8" customFormat="1" ht="15" customHeight="1" x14ac:dyDescent="0.2">
      <c r="A7" s="360"/>
      <c r="B7" s="360"/>
      <c r="C7" s="359" t="s">
        <v>311</v>
      </c>
      <c r="D7" s="370" t="str">
        <f>'ЧЭС, ВПМЭС'!D7:E7</f>
        <v>уставки</v>
      </c>
      <c r="E7" s="371"/>
      <c r="F7" s="366"/>
      <c r="G7" s="366"/>
      <c r="H7" s="367"/>
      <c r="I7" s="362" t="str">
        <f>C7</f>
        <v>№              оч.</v>
      </c>
      <c r="J7" s="370" t="str">
        <f>D7</f>
        <v>уставки</v>
      </c>
      <c r="K7" s="372"/>
      <c r="L7" s="369"/>
      <c r="M7" s="366"/>
      <c r="N7" s="367"/>
      <c r="O7" s="362" t="str">
        <f>I7</f>
        <v>№              оч.</v>
      </c>
      <c r="P7" s="370" t="str">
        <f>J7</f>
        <v>уставки</v>
      </c>
      <c r="Q7" s="372"/>
      <c r="R7" s="369"/>
      <c r="S7" s="366"/>
      <c r="T7" s="367"/>
      <c r="U7" s="362" t="str">
        <f>O7</f>
        <v>№              оч.</v>
      </c>
      <c r="V7" s="370" t="str">
        <f>P7</f>
        <v>уставки</v>
      </c>
      <c r="W7" s="371"/>
      <c r="X7" s="366"/>
      <c r="Y7" s="366"/>
      <c r="Z7" s="367"/>
    </row>
    <row r="8" spans="1:26" s="23" customFormat="1" ht="24" customHeight="1" x14ac:dyDescent="0.2">
      <c r="A8" s="361"/>
      <c r="B8" s="361"/>
      <c r="C8" s="361"/>
      <c r="D8" s="178" t="s">
        <v>7</v>
      </c>
      <c r="E8" s="178" t="s">
        <v>8</v>
      </c>
      <c r="F8" s="22" t="str">
        <f>'ЧЭС, ВПМЭС'!F8</f>
        <v>04-00</v>
      </c>
      <c r="G8" s="22" t="str">
        <f>'ЧЭС, ВПМЭС'!G8</f>
        <v>09-00</v>
      </c>
      <c r="H8" s="22" t="str">
        <f>'ЧЭС, ВПМЭС'!H8</f>
        <v>18-00</v>
      </c>
      <c r="I8" s="363"/>
      <c r="J8" s="178" t="s">
        <v>7</v>
      </c>
      <c r="K8" s="178" t="s">
        <v>8</v>
      </c>
      <c r="L8" s="22" t="str">
        <f>F8</f>
        <v>04-00</v>
      </c>
      <c r="M8" s="22" t="str">
        <f>G8</f>
        <v>09-00</v>
      </c>
      <c r="N8" s="22" t="str">
        <f>H8</f>
        <v>18-00</v>
      </c>
      <c r="O8" s="363"/>
      <c r="P8" s="178" t="s">
        <v>7</v>
      </c>
      <c r="Q8" s="178" t="s">
        <v>8</v>
      </c>
      <c r="R8" s="22" t="str">
        <f>F8</f>
        <v>04-00</v>
      </c>
      <c r="S8" s="22" t="str">
        <f>G8</f>
        <v>09-00</v>
      </c>
      <c r="T8" s="22" t="str">
        <f>H8</f>
        <v>18-00</v>
      </c>
      <c r="U8" s="363"/>
      <c r="V8" s="149" t="s">
        <v>7</v>
      </c>
      <c r="W8" s="149" t="s">
        <v>8</v>
      </c>
      <c r="X8" s="271" t="str">
        <f>L8</f>
        <v>04-00</v>
      </c>
      <c r="Y8" s="22" t="str">
        <f>M8</f>
        <v>09-00</v>
      </c>
      <c r="Z8" s="22" t="str">
        <f>N8</f>
        <v>18-00</v>
      </c>
    </row>
    <row r="9" spans="1:26" x14ac:dyDescent="0.2">
      <c r="A9" s="357" t="s">
        <v>92</v>
      </c>
      <c r="B9" s="358"/>
      <c r="C9" s="358"/>
      <c r="D9" s="358"/>
      <c r="E9" s="358"/>
      <c r="F9" s="358"/>
      <c r="G9" s="358"/>
      <c r="H9" s="358"/>
      <c r="I9" s="358"/>
      <c r="J9" s="358"/>
      <c r="K9" s="358"/>
      <c r="L9" s="358"/>
      <c r="M9" s="358"/>
      <c r="N9" s="358"/>
      <c r="O9" s="358"/>
      <c r="P9" s="358"/>
      <c r="Q9" s="358"/>
      <c r="R9" s="358"/>
      <c r="S9" s="358"/>
      <c r="T9" s="358"/>
      <c r="U9" s="358"/>
      <c r="V9" s="358"/>
      <c r="W9" s="358"/>
      <c r="X9" s="358"/>
    </row>
    <row r="10" spans="1:26" ht="80.25" customHeight="1" x14ac:dyDescent="0.2">
      <c r="A10" s="37" t="s">
        <v>90</v>
      </c>
      <c r="B10" s="37" t="s">
        <v>292</v>
      </c>
      <c r="C10" s="9">
        <v>1</v>
      </c>
      <c r="D10" s="7">
        <v>48.8</v>
      </c>
      <c r="E10" s="7">
        <v>0.2</v>
      </c>
      <c r="F10" s="24"/>
      <c r="G10" s="24"/>
      <c r="H10" s="24"/>
      <c r="I10" s="7">
        <v>2</v>
      </c>
      <c r="J10" s="24">
        <v>49</v>
      </c>
      <c r="K10" s="7">
        <v>10</v>
      </c>
      <c r="L10" s="24">
        <v>5.9</v>
      </c>
      <c r="M10" s="24">
        <v>8</v>
      </c>
      <c r="N10" s="24">
        <v>8.3000000000000007</v>
      </c>
      <c r="O10" s="7"/>
      <c r="P10" s="7"/>
      <c r="Q10" s="7"/>
      <c r="R10" s="24"/>
      <c r="S10" s="24"/>
      <c r="T10" s="24"/>
      <c r="U10" s="36"/>
      <c r="V10" s="36"/>
      <c r="W10" s="36"/>
      <c r="X10" s="149"/>
      <c r="Y10" s="276"/>
      <c r="Z10" s="276"/>
    </row>
    <row r="11" spans="1:26" ht="40.5" customHeight="1" x14ac:dyDescent="0.2">
      <c r="A11" s="37" t="s">
        <v>132</v>
      </c>
      <c r="B11" s="37" t="s">
        <v>198</v>
      </c>
      <c r="C11" s="9">
        <v>2</v>
      </c>
      <c r="D11" s="7">
        <v>48.7</v>
      </c>
      <c r="E11" s="7">
        <v>0.15</v>
      </c>
      <c r="F11" s="24"/>
      <c r="G11" s="24"/>
      <c r="H11" s="24"/>
      <c r="I11" s="28">
        <v>3</v>
      </c>
      <c r="J11" s="24">
        <v>49</v>
      </c>
      <c r="K11" s="7">
        <v>15</v>
      </c>
      <c r="L11" s="24">
        <v>0.4</v>
      </c>
      <c r="M11" s="24">
        <v>0.7</v>
      </c>
      <c r="N11" s="24">
        <v>0.6</v>
      </c>
      <c r="O11" s="24"/>
      <c r="P11" s="7"/>
      <c r="Q11" s="7"/>
      <c r="R11" s="7"/>
      <c r="S11" s="7"/>
      <c r="T11" s="7"/>
      <c r="U11" s="7">
        <v>9</v>
      </c>
      <c r="V11" s="7">
        <v>49.8</v>
      </c>
      <c r="W11" s="7">
        <v>60</v>
      </c>
      <c r="X11" s="24">
        <f t="shared" ref="X11:Z12" si="0">L11</f>
        <v>0.4</v>
      </c>
      <c r="Y11" s="24">
        <f t="shared" si="0"/>
        <v>0.7</v>
      </c>
      <c r="Z11" s="24">
        <f t="shared" si="0"/>
        <v>0.6</v>
      </c>
    </row>
    <row r="12" spans="1:26" s="25" customFormat="1" ht="54.75" customHeight="1" x14ac:dyDescent="0.2">
      <c r="A12" s="37" t="s">
        <v>93</v>
      </c>
      <c r="B12" s="37" t="s">
        <v>94</v>
      </c>
      <c r="C12" s="9">
        <v>2</v>
      </c>
      <c r="D12" s="3">
        <v>48.7</v>
      </c>
      <c r="E12" s="46">
        <v>0.2</v>
      </c>
      <c r="F12" s="3"/>
      <c r="G12" s="3"/>
      <c r="H12" s="3"/>
      <c r="I12" s="9">
        <v>3</v>
      </c>
      <c r="J12" s="3">
        <v>49</v>
      </c>
      <c r="K12" s="46">
        <v>15</v>
      </c>
      <c r="L12" s="3">
        <v>0.8</v>
      </c>
      <c r="M12" s="3">
        <v>1.2</v>
      </c>
      <c r="N12" s="3">
        <v>1.1000000000000001</v>
      </c>
      <c r="O12" s="46"/>
      <c r="P12" s="46"/>
      <c r="Q12" s="46"/>
      <c r="R12" s="46"/>
      <c r="S12" s="46"/>
      <c r="T12" s="46"/>
      <c r="U12" s="46">
        <v>9</v>
      </c>
      <c r="V12" s="46">
        <v>49.8</v>
      </c>
      <c r="W12" s="46">
        <v>60</v>
      </c>
      <c r="X12" s="24">
        <f t="shared" si="0"/>
        <v>0.8</v>
      </c>
      <c r="Y12" s="24">
        <f t="shared" si="0"/>
        <v>1.2</v>
      </c>
      <c r="Z12" s="24">
        <f t="shared" si="0"/>
        <v>1.1000000000000001</v>
      </c>
    </row>
    <row r="13" spans="1:26" s="25" customFormat="1" ht="115.5" customHeight="1" x14ac:dyDescent="0.2">
      <c r="A13" s="37" t="s">
        <v>87</v>
      </c>
      <c r="B13" s="37" t="s">
        <v>293</v>
      </c>
      <c r="C13" s="9">
        <v>2</v>
      </c>
      <c r="D13" s="7">
        <v>48.7</v>
      </c>
      <c r="E13" s="7">
        <v>0.2</v>
      </c>
      <c r="F13" s="24"/>
      <c r="G13" s="7"/>
      <c r="H13" s="7"/>
      <c r="I13" s="7">
        <v>4</v>
      </c>
      <c r="J13" s="24">
        <v>49</v>
      </c>
      <c r="K13" s="7">
        <v>20</v>
      </c>
      <c r="L13" s="24">
        <v>6.3</v>
      </c>
      <c r="M13" s="24">
        <v>9.8000000000000007</v>
      </c>
      <c r="N13" s="24">
        <v>10.1</v>
      </c>
      <c r="O13" s="7"/>
      <c r="P13" s="7"/>
      <c r="Q13" s="7"/>
      <c r="R13" s="24"/>
      <c r="S13" s="24"/>
      <c r="T13" s="24"/>
      <c r="U13" s="24"/>
      <c r="V13" s="7"/>
      <c r="W13" s="7"/>
      <c r="X13" s="7"/>
      <c r="Y13" s="30"/>
      <c r="Z13" s="30"/>
    </row>
    <row r="14" spans="1:26" s="25" customFormat="1" ht="40.5" customHeight="1" x14ac:dyDescent="0.2">
      <c r="A14" s="37" t="s">
        <v>86</v>
      </c>
      <c r="B14" s="37" t="s">
        <v>456</v>
      </c>
      <c r="C14" s="9">
        <v>8</v>
      </c>
      <c r="D14" s="46">
        <v>48.1</v>
      </c>
      <c r="E14" s="46">
        <v>0.2</v>
      </c>
      <c r="F14" s="3"/>
      <c r="G14" s="3"/>
      <c r="H14" s="3"/>
      <c r="I14" s="9">
        <v>10</v>
      </c>
      <c r="J14" s="46">
        <v>48.9</v>
      </c>
      <c r="K14" s="46">
        <v>35</v>
      </c>
      <c r="L14" s="3">
        <v>5.9</v>
      </c>
      <c r="M14" s="3">
        <v>6.4</v>
      </c>
      <c r="N14" s="3">
        <v>7</v>
      </c>
      <c r="O14" s="46"/>
      <c r="P14" s="46"/>
      <c r="Q14" s="46"/>
      <c r="R14" s="46"/>
      <c r="S14" s="46"/>
      <c r="T14" s="46"/>
      <c r="U14" s="46"/>
      <c r="V14" s="46"/>
      <c r="W14" s="46"/>
      <c r="X14" s="3"/>
      <c r="Y14" s="30"/>
      <c r="Z14" s="30"/>
    </row>
    <row r="15" spans="1:26" s="25" customFormat="1" ht="117" customHeight="1" x14ac:dyDescent="0.2">
      <c r="A15" s="37" t="s">
        <v>91</v>
      </c>
      <c r="B15" s="37" t="s">
        <v>457</v>
      </c>
      <c r="C15" s="9">
        <v>8</v>
      </c>
      <c r="D15" s="3">
        <v>48.1</v>
      </c>
      <c r="E15" s="46">
        <v>0.2</v>
      </c>
      <c r="F15" s="7"/>
      <c r="G15" s="7"/>
      <c r="H15" s="7"/>
      <c r="I15" s="7">
        <v>10</v>
      </c>
      <c r="J15" s="7">
        <v>48.9</v>
      </c>
      <c r="K15" s="7">
        <v>35</v>
      </c>
      <c r="L15" s="7">
        <v>8.6999999999999993</v>
      </c>
      <c r="M15" s="7">
        <v>9.1999999999999993</v>
      </c>
      <c r="N15" s="7">
        <v>8.9</v>
      </c>
      <c r="O15" s="7"/>
      <c r="P15" s="7"/>
      <c r="Q15" s="7"/>
      <c r="R15" s="24"/>
      <c r="S15" s="24"/>
      <c r="T15" s="24"/>
      <c r="U15" s="28">
        <v>22</v>
      </c>
      <c r="V15" s="7">
        <v>49.7</v>
      </c>
      <c r="W15" s="7">
        <v>50</v>
      </c>
      <c r="X15" s="24">
        <f>L15</f>
        <v>8.6999999999999993</v>
      </c>
      <c r="Y15" s="24">
        <f>M15</f>
        <v>9.1999999999999993</v>
      </c>
      <c r="Z15" s="24">
        <f>N15</f>
        <v>8.9</v>
      </c>
    </row>
    <row r="16" spans="1:26" ht="103.5" customHeight="1" x14ac:dyDescent="0.2">
      <c r="A16" s="37" t="s">
        <v>89</v>
      </c>
      <c r="B16" s="37" t="s">
        <v>458</v>
      </c>
      <c r="C16" s="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v>2</v>
      </c>
      <c r="P16" s="7">
        <v>49.1</v>
      </c>
      <c r="Q16" s="7">
        <v>10</v>
      </c>
      <c r="R16" s="24">
        <v>3.6</v>
      </c>
      <c r="S16" s="24">
        <v>7.2</v>
      </c>
      <c r="T16" s="24">
        <v>6.3</v>
      </c>
      <c r="U16" s="36"/>
      <c r="V16" s="36"/>
      <c r="W16" s="36"/>
      <c r="X16" s="149"/>
      <c r="Y16" s="276"/>
      <c r="Z16" s="276"/>
    </row>
    <row r="17" spans="1:26" ht="13.5" customHeight="1" x14ac:dyDescent="0.2">
      <c r="A17" s="37" t="s">
        <v>294</v>
      </c>
      <c r="B17" s="37" t="s">
        <v>295</v>
      </c>
      <c r="C17" s="9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>
        <v>4</v>
      </c>
      <c r="P17" s="7">
        <v>49.1</v>
      </c>
      <c r="Q17" s="7">
        <v>20</v>
      </c>
      <c r="R17" s="24">
        <v>0.5</v>
      </c>
      <c r="S17" s="24">
        <v>0.8</v>
      </c>
      <c r="T17" s="24">
        <v>0.8</v>
      </c>
      <c r="U17" s="36"/>
      <c r="V17" s="36"/>
      <c r="W17" s="36"/>
      <c r="X17" s="149"/>
      <c r="Y17" s="276"/>
      <c r="Z17" s="276"/>
    </row>
    <row r="18" spans="1:26" ht="115.5" customHeight="1" x14ac:dyDescent="0.2">
      <c r="A18" s="37" t="s">
        <v>88</v>
      </c>
      <c r="B18" s="37" t="s">
        <v>374</v>
      </c>
      <c r="C18" s="9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>
        <v>7</v>
      </c>
      <c r="P18" s="7">
        <v>49.1</v>
      </c>
      <c r="Q18" s="7">
        <v>35</v>
      </c>
      <c r="R18" s="24">
        <v>5.5</v>
      </c>
      <c r="S18" s="24">
        <v>9</v>
      </c>
      <c r="T18" s="24">
        <v>8.5</v>
      </c>
      <c r="U18" s="36"/>
      <c r="V18" s="36"/>
      <c r="W18" s="36"/>
      <c r="X18" s="149"/>
      <c r="Y18" s="276"/>
      <c r="Z18" s="276"/>
    </row>
    <row r="19" spans="1:26" s="61" customFormat="1" x14ac:dyDescent="0.2">
      <c r="A19" s="60"/>
      <c r="B19" s="55" t="s">
        <v>130</v>
      </c>
      <c r="C19" s="60" t="str">
        <f>ТЭС!C23</f>
        <v>АЧР-1 (САЧР)</v>
      </c>
      <c r="F19" s="62">
        <f>SUM(F10:F18)</f>
        <v>0</v>
      </c>
      <c r="G19" s="62">
        <f>SUM(G10:G18)</f>
        <v>0</v>
      </c>
      <c r="H19" s="62">
        <f>SUM(H10:H18)</f>
        <v>0</v>
      </c>
      <c r="I19" s="62"/>
      <c r="J19" s="62"/>
      <c r="K19" s="62"/>
      <c r="L19" s="62">
        <f>SUM(L10:L18)</f>
        <v>28</v>
      </c>
      <c r="M19" s="62">
        <f>SUM(M10:M18)</f>
        <v>35.299999999999997</v>
      </c>
      <c r="N19" s="62">
        <f>SUM(N10:N18)</f>
        <v>36</v>
      </c>
      <c r="O19" s="62"/>
      <c r="P19" s="62"/>
      <c r="Q19" s="62"/>
      <c r="R19" s="62">
        <f>SUM(R10:R18)</f>
        <v>9.6</v>
      </c>
      <c r="S19" s="62">
        <f>SUM(S10:S18)</f>
        <v>17</v>
      </c>
      <c r="T19" s="62">
        <f>SUM(T10:T18)</f>
        <v>15.6</v>
      </c>
      <c r="U19" s="62"/>
      <c r="V19" s="62"/>
      <c r="W19" s="62"/>
      <c r="X19" s="62">
        <f>SUM(X10:X18)</f>
        <v>9.9</v>
      </c>
      <c r="Y19" s="62">
        <f>SUM(Y10:Y18)</f>
        <v>11.1</v>
      </c>
      <c r="Z19" s="62">
        <f>SUM(Z10:Z18)</f>
        <v>10.6</v>
      </c>
    </row>
    <row r="20" spans="1:26" s="25" customFormat="1" x14ac:dyDescent="0.2">
      <c r="A20" s="39"/>
      <c r="B20" s="58"/>
      <c r="C20" s="60" t="str">
        <f>ТЭС!C24</f>
        <v>АЧР-2 совмещенная</v>
      </c>
      <c r="L20" s="202">
        <f>L19</f>
        <v>28</v>
      </c>
      <c r="M20" s="202">
        <f>M19</f>
        <v>35.299999999999997</v>
      </c>
      <c r="N20" s="202">
        <f>N19</f>
        <v>36</v>
      </c>
    </row>
    <row r="21" spans="1:26" s="25" customFormat="1" x14ac:dyDescent="0.2">
      <c r="A21" s="39"/>
      <c r="C21" s="60" t="str">
        <f>ТЭС!C25</f>
        <v>АЧР-1 (САЧР), АЧР-2 несовмещенная</v>
      </c>
      <c r="G21" s="62">
        <f>G19+S19</f>
        <v>17</v>
      </c>
      <c r="H21" s="62">
        <f>H19+T19</f>
        <v>15.6</v>
      </c>
      <c r="I21" s="26"/>
      <c r="L21" s="62">
        <f>L19+R19</f>
        <v>37.6</v>
      </c>
      <c r="M21" s="62">
        <f>M19+S19</f>
        <v>52.3</v>
      </c>
      <c r="N21" s="62">
        <f>N19+T19</f>
        <v>51.6</v>
      </c>
    </row>
    <row r="22" spans="1:26" s="25" customFormat="1" hidden="1" x14ac:dyDescent="0.2">
      <c r="A22" s="39"/>
      <c r="B22" s="39"/>
      <c r="D22" s="202">
        <f>L24+L25</f>
        <v>7.5</v>
      </c>
      <c r="F22" s="26"/>
      <c r="G22" s="26"/>
      <c r="H22" s="26"/>
      <c r="I22" s="26"/>
    </row>
    <row r="23" spans="1:26" s="25" customFormat="1" hidden="1" x14ac:dyDescent="0.2">
      <c r="A23" s="39"/>
      <c r="B23" s="39"/>
      <c r="C23" s="25">
        <f>D10</f>
        <v>48.8</v>
      </c>
      <c r="D23" s="26">
        <f>L10</f>
        <v>5.9</v>
      </c>
      <c r="G23" s="26"/>
      <c r="H23" s="26"/>
      <c r="I23" s="26"/>
      <c r="J23" s="26">
        <f>J10</f>
        <v>49</v>
      </c>
      <c r="K23" s="148">
        <f>K10</f>
        <v>10</v>
      </c>
      <c r="L23" s="26">
        <f>L10</f>
        <v>5.9</v>
      </c>
      <c r="M23" s="26">
        <f>M10</f>
        <v>8</v>
      </c>
      <c r="N23" s="26">
        <f>N10</f>
        <v>8.3000000000000007</v>
      </c>
    </row>
    <row r="24" spans="1:26" s="25" customFormat="1" hidden="1" x14ac:dyDescent="0.2">
      <c r="A24" s="39"/>
      <c r="B24" s="39"/>
      <c r="C24" s="25">
        <f>D13</f>
        <v>48.7</v>
      </c>
      <c r="D24" s="26">
        <f>L11+L12+L13</f>
        <v>7.5</v>
      </c>
      <c r="G24" s="26"/>
      <c r="H24" s="26"/>
      <c r="J24" s="26">
        <f>J13</f>
        <v>49</v>
      </c>
      <c r="K24" s="148">
        <v>15</v>
      </c>
      <c r="L24" s="26">
        <f>L11+L12</f>
        <v>1.2</v>
      </c>
      <c r="M24" s="26">
        <f>M11+M12</f>
        <v>1.9</v>
      </c>
      <c r="N24" s="26">
        <f>N11+N12</f>
        <v>1.7</v>
      </c>
      <c r="U24" s="69"/>
      <c r="V24" s="82"/>
    </row>
    <row r="25" spans="1:26" s="25" customFormat="1" hidden="1" x14ac:dyDescent="0.2">
      <c r="A25" s="39"/>
      <c r="B25" s="39"/>
      <c r="C25" s="25">
        <v>48.7</v>
      </c>
      <c r="G25" s="26"/>
      <c r="H25" s="26"/>
      <c r="J25" s="26">
        <f>J11</f>
        <v>49</v>
      </c>
      <c r="K25" s="25">
        <v>20</v>
      </c>
      <c r="L25" s="26">
        <f>L13</f>
        <v>6.3</v>
      </c>
      <c r="M25" s="26">
        <f>M13</f>
        <v>9.8000000000000007</v>
      </c>
      <c r="N25" s="26">
        <f>N13</f>
        <v>10.1</v>
      </c>
      <c r="U25" s="69">
        <f>D11</f>
        <v>48.7</v>
      </c>
      <c r="V25" s="82">
        <f>V11</f>
        <v>49.8</v>
      </c>
      <c r="W25" s="25">
        <f>W11</f>
        <v>60</v>
      </c>
      <c r="X25" s="26">
        <f>X11+X12</f>
        <v>1.2</v>
      </c>
      <c r="Y25" s="26">
        <f>Y11+Y12</f>
        <v>1.9</v>
      </c>
      <c r="Z25" s="26">
        <f>Z11+Z12</f>
        <v>1.7</v>
      </c>
    </row>
    <row r="26" spans="1:26" s="25" customFormat="1" hidden="1" x14ac:dyDescent="0.2">
      <c r="A26" s="135"/>
      <c r="B26" s="39"/>
      <c r="C26" s="25">
        <v>48.1</v>
      </c>
      <c r="D26" s="26">
        <f>L14+L15</f>
        <v>14.6</v>
      </c>
      <c r="G26" s="26"/>
      <c r="H26" s="26"/>
      <c r="J26" s="25">
        <f>J15</f>
        <v>48.9</v>
      </c>
      <c r="K26" s="25">
        <f>K15</f>
        <v>35</v>
      </c>
      <c r="L26" s="26">
        <f>L14+L15</f>
        <v>14.6</v>
      </c>
      <c r="M26" s="26">
        <f>M14+M15</f>
        <v>15.6</v>
      </c>
      <c r="N26" s="26">
        <f>N14+N15</f>
        <v>15.9</v>
      </c>
      <c r="U26" s="69">
        <v>48.1</v>
      </c>
      <c r="V26" s="82">
        <v>49.7</v>
      </c>
      <c r="W26" s="25">
        <v>50</v>
      </c>
      <c r="X26" s="26">
        <f>X15</f>
        <v>8.6999999999999993</v>
      </c>
      <c r="Y26" s="26">
        <f>Y15</f>
        <v>9.1999999999999993</v>
      </c>
      <c r="Z26" s="26">
        <f>Z15</f>
        <v>8.9</v>
      </c>
    </row>
    <row r="27" spans="1:26" s="25" customFormat="1" hidden="1" x14ac:dyDescent="0.2">
      <c r="A27" s="135"/>
      <c r="B27" s="39"/>
      <c r="C27" s="26"/>
      <c r="D27" s="62">
        <f>SUM(D23:D26)</f>
        <v>28</v>
      </c>
      <c r="G27" s="26"/>
      <c r="H27" s="26"/>
      <c r="L27" s="62">
        <f>SUM(L23:L26)</f>
        <v>28</v>
      </c>
      <c r="M27" s="62">
        <f>SUM(M23:M26)</f>
        <v>35.299999999999997</v>
      </c>
      <c r="N27" s="62">
        <f>SUM(N23:N26)</f>
        <v>36</v>
      </c>
      <c r="U27" s="69"/>
      <c r="V27" s="82"/>
      <c r="X27" s="62">
        <f>SUM(X25:X26)</f>
        <v>9.9</v>
      </c>
      <c r="Y27" s="62">
        <f>SUM(Y25:Y26)</f>
        <v>11.1</v>
      </c>
      <c r="Z27" s="62">
        <f>SUM(Z25:Z26)</f>
        <v>10.6</v>
      </c>
    </row>
    <row r="28" spans="1:26" s="61" customFormat="1" hidden="1" x14ac:dyDescent="0.2">
      <c r="A28" s="60"/>
      <c r="B28" s="60"/>
      <c r="C28" s="26"/>
      <c r="D28" s="64">
        <f>L19-D27</f>
        <v>0</v>
      </c>
      <c r="G28" s="62"/>
      <c r="H28" s="62"/>
      <c r="L28" s="64">
        <f>L19-L27</f>
        <v>0</v>
      </c>
      <c r="M28" s="64">
        <f>M19-M27</f>
        <v>0</v>
      </c>
      <c r="N28" s="64">
        <f>N19-N27</f>
        <v>0</v>
      </c>
      <c r="U28" s="26"/>
      <c r="V28" s="25"/>
      <c r="W28" s="25"/>
      <c r="X28" s="64">
        <f>X19-X27</f>
        <v>0</v>
      </c>
      <c r="Y28" s="64">
        <f>Y19-Y27</f>
        <v>0</v>
      </c>
      <c r="Z28" s="64">
        <f>Z19-Z27</f>
        <v>0</v>
      </c>
    </row>
    <row r="29" spans="1:26" s="25" customFormat="1" hidden="1" x14ac:dyDescent="0.2">
      <c r="A29" s="39"/>
      <c r="B29" s="39"/>
      <c r="G29" s="64"/>
      <c r="H29" s="64"/>
      <c r="I29" s="61"/>
      <c r="J29" s="61"/>
      <c r="K29" s="61"/>
      <c r="M29" s="64"/>
      <c r="N29" s="64"/>
      <c r="U29" s="61"/>
      <c r="V29" s="61"/>
      <c r="W29" s="61"/>
      <c r="Y29" s="64"/>
      <c r="Z29" s="64"/>
    </row>
    <row r="30" spans="1:26" s="25" customFormat="1" hidden="1" x14ac:dyDescent="0.2">
      <c r="A30" s="39"/>
      <c r="B30" s="39"/>
      <c r="I30" s="62"/>
      <c r="J30" s="62"/>
      <c r="K30" s="62"/>
    </row>
    <row r="31" spans="1:26" s="25" customFormat="1" x14ac:dyDescent="0.2">
      <c r="A31" s="39"/>
      <c r="B31" s="39"/>
    </row>
    <row r="32" spans="1:26" s="25" customFormat="1" x14ac:dyDescent="0.2">
      <c r="A32" s="39"/>
      <c r="B32" s="39"/>
    </row>
    <row r="33" spans="1:2" s="25" customFormat="1" x14ac:dyDescent="0.2">
      <c r="A33" s="39"/>
      <c r="B33" s="39"/>
    </row>
    <row r="34" spans="1:2" s="25" customFormat="1" x14ac:dyDescent="0.2">
      <c r="A34" s="39"/>
      <c r="B34" s="39"/>
    </row>
    <row r="35" spans="1:2" s="25" customFormat="1" x14ac:dyDescent="0.2">
      <c r="A35" s="39"/>
      <c r="B35" s="39"/>
    </row>
    <row r="36" spans="1:2" s="25" customFormat="1" x14ac:dyDescent="0.2">
      <c r="A36" s="39"/>
      <c r="B36" s="39"/>
    </row>
    <row r="37" spans="1:2" s="25" customFormat="1" x14ac:dyDescent="0.2">
      <c r="A37" s="39"/>
      <c r="B37" s="39"/>
    </row>
    <row r="38" spans="1:2" s="25" customFormat="1" x14ac:dyDescent="0.2">
      <c r="A38" s="39"/>
      <c r="B38" s="39"/>
    </row>
    <row r="39" spans="1:2" s="25" customFormat="1" x14ac:dyDescent="0.2">
      <c r="A39" s="39"/>
      <c r="B39" s="39"/>
    </row>
    <row r="40" spans="1:2" s="25" customFormat="1" x14ac:dyDescent="0.2">
      <c r="A40" s="39"/>
      <c r="B40" s="39"/>
    </row>
    <row r="41" spans="1:2" s="25" customFormat="1" x14ac:dyDescent="0.2">
      <c r="A41" s="39"/>
      <c r="B41" s="39"/>
    </row>
    <row r="42" spans="1:2" s="25" customFormat="1" x14ac:dyDescent="0.2">
      <c r="A42" s="39"/>
      <c r="B42" s="39"/>
    </row>
    <row r="43" spans="1:2" s="25" customFormat="1" x14ac:dyDescent="0.2">
      <c r="A43" s="39"/>
      <c r="B43" s="39"/>
    </row>
    <row r="44" spans="1:2" s="25" customFormat="1" x14ac:dyDescent="0.2">
      <c r="A44" s="39"/>
      <c r="B44" s="39"/>
    </row>
    <row r="45" spans="1:2" s="25" customFormat="1" x14ac:dyDescent="0.2">
      <c r="A45" s="39"/>
      <c r="B45" s="39"/>
    </row>
    <row r="46" spans="1:2" s="25" customFormat="1" x14ac:dyDescent="0.2">
      <c r="A46" s="39"/>
      <c r="B46" s="39"/>
    </row>
    <row r="47" spans="1:2" s="25" customFormat="1" x14ac:dyDescent="0.2">
      <c r="A47" s="39"/>
      <c r="B47" s="39"/>
    </row>
    <row r="48" spans="1:2" s="25" customFormat="1" x14ac:dyDescent="0.2">
      <c r="A48" s="39"/>
      <c r="B48" s="39"/>
    </row>
    <row r="49" spans="1:2" s="25" customFormat="1" x14ac:dyDescent="0.2">
      <c r="A49" s="39"/>
      <c r="B49" s="39"/>
    </row>
    <row r="50" spans="1:2" s="25" customFormat="1" x14ac:dyDescent="0.2">
      <c r="A50" s="39"/>
      <c r="B50" s="39"/>
    </row>
    <row r="51" spans="1:2" s="25" customFormat="1" x14ac:dyDescent="0.2">
      <c r="A51" s="39"/>
      <c r="B51" s="39"/>
    </row>
    <row r="52" spans="1:2" s="25" customFormat="1" x14ac:dyDescent="0.2">
      <c r="A52" s="39"/>
      <c r="B52" s="39"/>
    </row>
    <row r="53" spans="1:2" s="25" customFormat="1" x14ac:dyDescent="0.2">
      <c r="A53" s="39"/>
      <c r="B53" s="39"/>
    </row>
    <row r="54" spans="1:2" s="25" customFormat="1" x14ac:dyDescent="0.2">
      <c r="A54" s="39"/>
      <c r="B54" s="39"/>
    </row>
    <row r="55" spans="1:2" s="25" customFormat="1" x14ac:dyDescent="0.2">
      <c r="A55" s="39"/>
      <c r="B55" s="39"/>
    </row>
    <row r="56" spans="1:2" s="25" customFormat="1" x14ac:dyDescent="0.2">
      <c r="A56" s="39"/>
      <c r="B56" s="39"/>
    </row>
    <row r="57" spans="1:2" s="25" customFormat="1" x14ac:dyDescent="0.2">
      <c r="A57" s="39"/>
      <c r="B57" s="39"/>
    </row>
    <row r="58" spans="1:2" s="25" customFormat="1" x14ac:dyDescent="0.2">
      <c r="A58" s="39"/>
      <c r="B58" s="39"/>
    </row>
    <row r="59" spans="1:2" s="25" customFormat="1" x14ac:dyDescent="0.2">
      <c r="A59" s="39"/>
      <c r="B59" s="39"/>
    </row>
    <row r="60" spans="1:2" s="25" customFormat="1" x14ac:dyDescent="0.2">
      <c r="A60" s="39"/>
      <c r="B60" s="39"/>
    </row>
    <row r="61" spans="1:2" s="25" customFormat="1" x14ac:dyDescent="0.2">
      <c r="A61" s="39"/>
      <c r="B61" s="39"/>
    </row>
    <row r="62" spans="1:2" s="25" customFormat="1" x14ac:dyDescent="0.2">
      <c r="A62" s="39"/>
      <c r="B62" s="39"/>
    </row>
    <row r="63" spans="1:2" s="25" customFormat="1" x14ac:dyDescent="0.2">
      <c r="A63" s="39"/>
      <c r="B63" s="39"/>
    </row>
    <row r="64" spans="1:2" s="25" customFormat="1" x14ac:dyDescent="0.2">
      <c r="A64" s="39"/>
      <c r="B64" s="39"/>
    </row>
    <row r="65" spans="1:2" s="25" customFormat="1" x14ac:dyDescent="0.2">
      <c r="A65" s="39"/>
      <c r="B65" s="39"/>
    </row>
    <row r="66" spans="1:2" s="25" customFormat="1" x14ac:dyDescent="0.2">
      <c r="A66" s="39"/>
      <c r="B66" s="39"/>
    </row>
    <row r="67" spans="1:2" s="25" customFormat="1" x14ac:dyDescent="0.2">
      <c r="A67" s="39"/>
      <c r="B67" s="39"/>
    </row>
    <row r="68" spans="1:2" s="25" customFormat="1" x14ac:dyDescent="0.2">
      <c r="A68" s="39"/>
      <c r="B68" s="39"/>
    </row>
    <row r="69" spans="1:2" s="25" customFormat="1" x14ac:dyDescent="0.2">
      <c r="A69" s="39"/>
      <c r="B69" s="39"/>
    </row>
    <row r="70" spans="1:2" s="25" customFormat="1" x14ac:dyDescent="0.2">
      <c r="A70" s="39"/>
      <c r="B70" s="39"/>
    </row>
    <row r="71" spans="1:2" s="25" customFormat="1" x14ac:dyDescent="0.2">
      <c r="A71" s="39"/>
      <c r="B71" s="39"/>
    </row>
    <row r="72" spans="1:2" s="25" customFormat="1" x14ac:dyDescent="0.2">
      <c r="A72" s="39"/>
      <c r="B72" s="39"/>
    </row>
    <row r="73" spans="1:2" s="25" customFormat="1" x14ac:dyDescent="0.2">
      <c r="A73" s="39"/>
      <c r="B73" s="39"/>
    </row>
    <row r="74" spans="1:2" s="25" customFormat="1" x14ac:dyDescent="0.2">
      <c r="A74" s="39"/>
      <c r="B74" s="39"/>
    </row>
    <row r="75" spans="1:2" s="25" customFormat="1" x14ac:dyDescent="0.2">
      <c r="A75" s="39"/>
      <c r="B75" s="39"/>
    </row>
    <row r="76" spans="1:2" s="25" customFormat="1" x14ac:dyDescent="0.2">
      <c r="A76" s="39"/>
      <c r="B76" s="39"/>
    </row>
    <row r="77" spans="1:2" s="25" customFormat="1" x14ac:dyDescent="0.2">
      <c r="A77" s="39"/>
      <c r="B77" s="39"/>
    </row>
    <row r="78" spans="1:2" s="25" customFormat="1" x14ac:dyDescent="0.2">
      <c r="A78" s="39"/>
      <c r="B78" s="39"/>
    </row>
    <row r="79" spans="1:2" s="25" customFormat="1" x14ac:dyDescent="0.2">
      <c r="A79" s="39"/>
      <c r="B79" s="39"/>
    </row>
    <row r="80" spans="1:2" s="25" customFormat="1" x14ac:dyDescent="0.2">
      <c r="A80" s="39"/>
      <c r="B80" s="39"/>
    </row>
    <row r="81" spans="1:2" s="25" customFormat="1" x14ac:dyDescent="0.2">
      <c r="A81" s="39"/>
      <c r="B81" s="39"/>
    </row>
    <row r="82" spans="1:2" s="25" customFormat="1" x14ac:dyDescent="0.2">
      <c r="A82" s="39"/>
      <c r="B82" s="39"/>
    </row>
    <row r="83" spans="1:2" s="25" customFormat="1" x14ac:dyDescent="0.2">
      <c r="A83" s="39"/>
      <c r="B83" s="39"/>
    </row>
    <row r="84" spans="1:2" s="25" customFormat="1" x14ac:dyDescent="0.2">
      <c r="A84" s="39"/>
      <c r="B84" s="39"/>
    </row>
    <row r="85" spans="1:2" s="25" customFormat="1" x14ac:dyDescent="0.2">
      <c r="A85" s="39"/>
      <c r="B85" s="39"/>
    </row>
    <row r="86" spans="1:2" s="25" customFormat="1" x14ac:dyDescent="0.2">
      <c r="A86" s="39"/>
      <c r="B86" s="39"/>
    </row>
    <row r="87" spans="1:2" s="25" customFormat="1" x14ac:dyDescent="0.2">
      <c r="A87" s="39"/>
      <c r="B87" s="39"/>
    </row>
    <row r="88" spans="1:2" s="25" customFormat="1" x14ac:dyDescent="0.2">
      <c r="A88" s="39"/>
      <c r="B88" s="39"/>
    </row>
    <row r="89" spans="1:2" s="25" customFormat="1" x14ac:dyDescent="0.2">
      <c r="A89" s="39"/>
      <c r="B89" s="39"/>
    </row>
    <row r="90" spans="1:2" s="25" customFormat="1" x14ac:dyDescent="0.2">
      <c r="A90" s="39"/>
      <c r="B90" s="39"/>
    </row>
    <row r="91" spans="1:2" s="25" customFormat="1" x14ac:dyDescent="0.2">
      <c r="A91" s="39"/>
      <c r="B91" s="39"/>
    </row>
    <row r="92" spans="1:2" s="25" customFormat="1" x14ac:dyDescent="0.2">
      <c r="A92" s="39"/>
      <c r="B92" s="39"/>
    </row>
    <row r="93" spans="1:2" s="25" customFormat="1" x14ac:dyDescent="0.2">
      <c r="A93" s="39"/>
      <c r="B93" s="39"/>
    </row>
    <row r="94" spans="1:2" s="25" customFormat="1" x14ac:dyDescent="0.2">
      <c r="A94" s="39"/>
      <c r="B94" s="39"/>
    </row>
    <row r="95" spans="1:2" s="25" customFormat="1" x14ac:dyDescent="0.2">
      <c r="A95" s="39"/>
      <c r="B95" s="39"/>
    </row>
    <row r="96" spans="1:2" s="25" customFormat="1" x14ac:dyDescent="0.2">
      <c r="A96" s="39"/>
      <c r="B96" s="39"/>
    </row>
    <row r="97" spans="1:2" s="25" customFormat="1" x14ac:dyDescent="0.2">
      <c r="A97" s="39"/>
      <c r="B97" s="39"/>
    </row>
    <row r="98" spans="1:2" s="25" customFormat="1" x14ac:dyDescent="0.2">
      <c r="A98" s="39"/>
      <c r="B98" s="39"/>
    </row>
  </sheetData>
  <mergeCells count="18">
    <mergeCell ref="V7:W7"/>
    <mergeCell ref="C6:E6"/>
    <mergeCell ref="A9:X9"/>
    <mergeCell ref="A6:A8"/>
    <mergeCell ref="B6:B8"/>
    <mergeCell ref="C7:C8"/>
    <mergeCell ref="I7:I8"/>
    <mergeCell ref="O7:O8"/>
    <mergeCell ref="X6:Z7"/>
    <mergeCell ref="F6:H7"/>
    <mergeCell ref="R6:T7"/>
    <mergeCell ref="D7:E7"/>
    <mergeCell ref="J7:K7"/>
    <mergeCell ref="P7:Q7"/>
    <mergeCell ref="L6:N7"/>
    <mergeCell ref="U7:U8"/>
    <mergeCell ref="I6:K6"/>
    <mergeCell ref="U6:W6"/>
  </mergeCells>
  <phoneticPr fontId="0" type="noConversion"/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view="pageBreakPreview" zoomScaleNormal="100" zoomScaleSheetLayoutView="100" workbookViewId="0">
      <pane xSplit="2" ySplit="9" topLeftCell="C19" activePane="bottomRight" state="frozen"/>
      <selection pane="topRight" activeCell="C1" sqref="C1"/>
      <selection pane="bottomLeft" activeCell="A9" sqref="A9"/>
      <selection pane="bottomRight" activeCell="AE20" sqref="AE20"/>
    </sheetView>
  </sheetViews>
  <sheetFormatPr defaultRowHeight="12.75" x14ac:dyDescent="0.2"/>
  <cols>
    <col min="1" max="1" width="13.140625" style="135" customWidth="1"/>
    <col min="2" max="2" width="21.85546875" style="135" customWidth="1"/>
    <col min="3" max="3" width="4.42578125" style="133" customWidth="1"/>
    <col min="4" max="4" width="7.42578125" style="133" customWidth="1"/>
    <col min="5" max="5" width="7.140625" style="133" customWidth="1"/>
    <col min="6" max="6" width="6.7109375" style="133" hidden="1" customWidth="1"/>
    <col min="7" max="8" width="6.140625" style="133" hidden="1" customWidth="1"/>
    <col min="9" max="9" width="4.5703125" style="133" customWidth="1"/>
    <col min="10" max="10" width="7.28515625" style="133" customWidth="1"/>
    <col min="11" max="11" width="5" style="133" customWidth="1"/>
    <col min="12" max="12" width="4.7109375" style="133" customWidth="1"/>
    <col min="13" max="13" width="5.42578125" style="133" customWidth="1"/>
    <col min="14" max="14" width="5.28515625" style="133" customWidth="1"/>
    <col min="15" max="15" width="4.85546875" style="133" customWidth="1"/>
    <col min="16" max="16" width="5.5703125" style="133" customWidth="1"/>
    <col min="17" max="17" width="5.140625" style="133" customWidth="1"/>
    <col min="18" max="18" width="5.42578125" style="133" customWidth="1"/>
    <col min="19" max="20" width="4.5703125" style="133" customWidth="1"/>
    <col min="21" max="21" width="4.28515625" style="133" customWidth="1"/>
    <col min="22" max="23" width="5.5703125" style="133" customWidth="1"/>
    <col min="24" max="24" width="5.140625" style="133" customWidth="1"/>
    <col min="25" max="26" width="4.7109375" style="133" customWidth="1"/>
    <col min="27" max="27" width="9.140625" style="133" customWidth="1"/>
    <col min="28" max="16384" width="9.140625" style="133"/>
  </cols>
  <sheetData>
    <row r="1" spans="1:28" x14ac:dyDescent="0.2">
      <c r="U1" s="135" t="str">
        <f>ВУЭС!U1</f>
        <v>Приложение №71</v>
      </c>
    </row>
    <row r="2" spans="1:28" x14ac:dyDescent="0.2">
      <c r="U2" s="135" t="str">
        <f>ВУЭС!U2</f>
        <v>к приказу Минэнерго России</v>
      </c>
    </row>
    <row r="3" spans="1:28" x14ac:dyDescent="0.2">
      <c r="U3" s="135" t="str">
        <f>ВУЭС!U3</f>
        <v>от 23 июля 2012 г. № 340</v>
      </c>
    </row>
    <row r="4" spans="1:28" x14ac:dyDescent="0.2">
      <c r="I4" s="133" t="str">
        <f>ВУЭС!I4</f>
        <v>Настройка АЧР</v>
      </c>
      <c r="U4" s="135"/>
    </row>
    <row r="6" spans="1:28" x14ac:dyDescent="0.2">
      <c r="A6" s="359" t="s">
        <v>0</v>
      </c>
      <c r="B6" s="359" t="s">
        <v>1</v>
      </c>
      <c r="C6" s="373" t="s">
        <v>2</v>
      </c>
      <c r="D6" s="374"/>
      <c r="E6" s="375"/>
      <c r="F6" s="368" t="s">
        <v>9</v>
      </c>
      <c r="G6" s="364"/>
      <c r="H6" s="365"/>
      <c r="I6" s="268" t="s">
        <v>3</v>
      </c>
      <c r="J6" s="269"/>
      <c r="K6" s="269"/>
      <c r="L6" s="368" t="str">
        <f>Свод!B4</f>
        <v>Мощность, МВт</v>
      </c>
      <c r="M6" s="364"/>
      <c r="N6" s="365"/>
      <c r="O6" s="268" t="s">
        <v>4</v>
      </c>
      <c r="P6" s="269"/>
      <c r="Q6" s="269"/>
      <c r="R6" s="368" t="str">
        <f>L6</f>
        <v>Мощность, МВт</v>
      </c>
      <c r="S6" s="364"/>
      <c r="T6" s="365"/>
      <c r="U6" s="373" t="s">
        <v>5</v>
      </c>
      <c r="V6" s="374"/>
      <c r="W6" s="375"/>
      <c r="X6" s="364" t="str">
        <f>R6</f>
        <v>Мощность, МВт</v>
      </c>
      <c r="Y6" s="364"/>
      <c r="Z6" s="365"/>
      <c r="AA6" s="282"/>
      <c r="AB6" s="282"/>
    </row>
    <row r="7" spans="1:28" s="8" customFormat="1" ht="14.25" customHeight="1" x14ac:dyDescent="0.2">
      <c r="A7" s="360"/>
      <c r="B7" s="360"/>
      <c r="C7" s="359" t="s">
        <v>312</v>
      </c>
      <c r="D7" s="370" t="str">
        <f>ВУЭС!D7</f>
        <v>уставки</v>
      </c>
      <c r="E7" s="371"/>
      <c r="F7" s="369"/>
      <c r="G7" s="366"/>
      <c r="H7" s="367"/>
      <c r="I7" s="362" t="str">
        <f>C7</f>
        <v>№                    оч.</v>
      </c>
      <c r="J7" s="370" t="str">
        <f>D7</f>
        <v>уставки</v>
      </c>
      <c r="K7" s="372"/>
      <c r="L7" s="369"/>
      <c r="M7" s="366"/>
      <c r="N7" s="367"/>
      <c r="O7" s="362" t="str">
        <f>I7</f>
        <v>№                    оч.</v>
      </c>
      <c r="P7" s="370" t="str">
        <f>J7</f>
        <v>уставки</v>
      </c>
      <c r="Q7" s="372"/>
      <c r="R7" s="369"/>
      <c r="S7" s="366"/>
      <c r="T7" s="367"/>
      <c r="U7" s="362" t="str">
        <f>O7</f>
        <v>№                    оч.</v>
      </c>
      <c r="V7" s="370" t="str">
        <f>P7</f>
        <v>уставки</v>
      </c>
      <c r="W7" s="371"/>
      <c r="X7" s="366"/>
      <c r="Y7" s="366"/>
      <c r="Z7" s="367"/>
      <c r="AA7" s="283"/>
      <c r="AB7" s="285"/>
    </row>
    <row r="8" spans="1:28" s="23" customFormat="1" ht="29.25" customHeight="1" x14ac:dyDescent="0.2">
      <c r="A8" s="361"/>
      <c r="B8" s="361"/>
      <c r="C8" s="361"/>
      <c r="D8" s="178" t="s">
        <v>7</v>
      </c>
      <c r="E8" s="178" t="s">
        <v>8</v>
      </c>
      <c r="F8" s="27" t="str">
        <f>ВУЭС!F8</f>
        <v>04-00</v>
      </c>
      <c r="G8" s="27" t="str">
        <f>ВУЭС!G8</f>
        <v>09-00</v>
      </c>
      <c r="H8" s="27" t="str">
        <f>ВУЭС!H8</f>
        <v>18-00</v>
      </c>
      <c r="I8" s="363"/>
      <c r="J8" s="178" t="s">
        <v>7</v>
      </c>
      <c r="K8" s="178" t="s">
        <v>8</v>
      </c>
      <c r="L8" s="27" t="str">
        <f>F8</f>
        <v>04-00</v>
      </c>
      <c r="M8" s="27" t="str">
        <f>G8</f>
        <v>09-00</v>
      </c>
      <c r="N8" s="27" t="str">
        <f>H8</f>
        <v>18-00</v>
      </c>
      <c r="O8" s="363"/>
      <c r="P8" s="178" t="s">
        <v>7</v>
      </c>
      <c r="Q8" s="178" t="s">
        <v>8</v>
      </c>
      <c r="R8" s="27" t="str">
        <f>L8</f>
        <v>04-00</v>
      </c>
      <c r="S8" s="27" t="str">
        <f>M8</f>
        <v>09-00</v>
      </c>
      <c r="T8" s="27" t="str">
        <f>N8</f>
        <v>18-00</v>
      </c>
      <c r="U8" s="363"/>
      <c r="V8" s="178" t="s">
        <v>7</v>
      </c>
      <c r="W8" s="178" t="s">
        <v>8</v>
      </c>
      <c r="X8" s="27" t="str">
        <f>R8</f>
        <v>04-00</v>
      </c>
      <c r="Y8" s="27" t="str">
        <f>S8</f>
        <v>09-00</v>
      </c>
      <c r="Z8" s="27" t="str">
        <f>T8</f>
        <v>18-00</v>
      </c>
      <c r="AA8" s="284"/>
      <c r="AB8" s="284"/>
    </row>
    <row r="9" spans="1:28" x14ac:dyDescent="0.2">
      <c r="A9" s="357" t="s">
        <v>119</v>
      </c>
      <c r="B9" s="358"/>
      <c r="C9" s="358"/>
      <c r="D9" s="358"/>
      <c r="E9" s="358"/>
      <c r="F9" s="358"/>
      <c r="G9" s="358"/>
      <c r="H9" s="358"/>
      <c r="I9" s="358"/>
      <c r="J9" s="358"/>
      <c r="K9" s="358"/>
      <c r="L9" s="358"/>
      <c r="M9" s="358"/>
      <c r="N9" s="358"/>
      <c r="O9" s="358"/>
      <c r="P9" s="358"/>
      <c r="Q9" s="358"/>
      <c r="R9" s="358"/>
      <c r="S9" s="358"/>
      <c r="T9" s="358"/>
      <c r="U9" s="358"/>
      <c r="V9" s="358"/>
      <c r="W9" s="358"/>
      <c r="X9" s="358"/>
      <c r="Y9" s="358"/>
      <c r="Z9" s="376"/>
      <c r="AA9" s="282"/>
      <c r="AB9" s="282"/>
    </row>
    <row r="10" spans="1:28" s="143" customFormat="1" ht="27.75" customHeight="1" x14ac:dyDescent="0.2">
      <c r="A10" s="37" t="s">
        <v>230</v>
      </c>
      <c r="B10" s="37" t="s">
        <v>231</v>
      </c>
      <c r="C10" s="9" t="s">
        <v>103</v>
      </c>
      <c r="D10" s="24">
        <v>49.2</v>
      </c>
      <c r="E10" s="24">
        <v>0.2</v>
      </c>
      <c r="F10" s="24"/>
      <c r="G10" s="24"/>
      <c r="H10" s="24"/>
      <c r="I10" s="28"/>
      <c r="J10" s="24"/>
      <c r="K10" s="28"/>
      <c r="L10" s="24">
        <v>0.4</v>
      </c>
      <c r="M10" s="24">
        <v>0.5</v>
      </c>
      <c r="N10" s="24">
        <v>0.5</v>
      </c>
      <c r="O10" s="28"/>
      <c r="P10" s="24"/>
      <c r="Q10" s="28"/>
      <c r="R10" s="24"/>
      <c r="S10" s="30"/>
      <c r="T10" s="30"/>
      <c r="U10" s="30">
        <v>1</v>
      </c>
      <c r="V10" s="24">
        <v>49.8</v>
      </c>
      <c r="W10" s="28">
        <v>100</v>
      </c>
      <c r="X10" s="24">
        <f>L10</f>
        <v>0.4</v>
      </c>
      <c r="Y10" s="24">
        <f t="shared" ref="Y10:Z21" si="0">M10</f>
        <v>0.5</v>
      </c>
      <c r="Z10" s="24">
        <f t="shared" si="0"/>
        <v>0.5</v>
      </c>
    </row>
    <row r="11" spans="1:28" s="82" customFormat="1" ht="38.25" x14ac:dyDescent="0.2">
      <c r="A11" s="88" t="s">
        <v>232</v>
      </c>
      <c r="B11" s="37" t="s">
        <v>405</v>
      </c>
      <c r="C11" s="9" t="s">
        <v>103</v>
      </c>
      <c r="D11" s="24">
        <v>49.2</v>
      </c>
      <c r="E11" s="24">
        <v>0.2</v>
      </c>
      <c r="F11" s="139"/>
      <c r="G11" s="139"/>
      <c r="H11" s="139"/>
      <c r="I11" s="84"/>
      <c r="J11" s="84"/>
      <c r="K11" s="84"/>
      <c r="L11" s="139">
        <v>0.6</v>
      </c>
      <c r="M11" s="139">
        <v>0.7</v>
      </c>
      <c r="N11" s="139">
        <v>0.6</v>
      </c>
      <c r="O11" s="84"/>
      <c r="P11" s="84"/>
      <c r="Q11" s="84"/>
      <c r="R11" s="84"/>
      <c r="S11" s="84"/>
      <c r="T11" s="84"/>
      <c r="U11" s="30">
        <v>3</v>
      </c>
      <c r="V11" s="24">
        <v>49.8</v>
      </c>
      <c r="W11" s="28">
        <v>90</v>
      </c>
      <c r="X11" s="24">
        <f t="shared" ref="X11:X17" si="1">L11</f>
        <v>0.6</v>
      </c>
      <c r="Y11" s="24">
        <f t="shared" si="0"/>
        <v>0.7</v>
      </c>
      <c r="Z11" s="24">
        <f t="shared" si="0"/>
        <v>0.6</v>
      </c>
    </row>
    <row r="12" spans="1:28" s="25" customFormat="1" ht="66.75" customHeight="1" x14ac:dyDescent="0.2">
      <c r="A12" s="68" t="s">
        <v>95</v>
      </c>
      <c r="B12" s="37" t="s">
        <v>186</v>
      </c>
      <c r="C12" s="9" t="s">
        <v>103</v>
      </c>
      <c r="D12" s="24">
        <v>49.2</v>
      </c>
      <c r="E12" s="24">
        <v>0.2</v>
      </c>
      <c r="F12" s="24"/>
      <c r="G12" s="24"/>
      <c r="H12" s="24"/>
      <c r="I12" s="28"/>
      <c r="J12" s="24"/>
      <c r="K12" s="28"/>
      <c r="L12" s="24">
        <v>2.6</v>
      </c>
      <c r="M12" s="24">
        <v>2.8</v>
      </c>
      <c r="N12" s="24">
        <v>2.7</v>
      </c>
      <c r="O12" s="28"/>
      <c r="P12" s="24"/>
      <c r="Q12" s="28"/>
      <c r="R12" s="24"/>
      <c r="S12" s="24"/>
      <c r="T12" s="24"/>
      <c r="U12" s="30">
        <v>3</v>
      </c>
      <c r="V12" s="24">
        <v>49.8</v>
      </c>
      <c r="W12" s="28">
        <v>90</v>
      </c>
      <c r="X12" s="24">
        <f t="shared" si="1"/>
        <v>2.6</v>
      </c>
      <c r="Y12" s="24">
        <f t="shared" si="0"/>
        <v>2.8</v>
      </c>
      <c r="Z12" s="24">
        <f t="shared" si="0"/>
        <v>2.7</v>
      </c>
    </row>
    <row r="13" spans="1:28" s="143" customFormat="1" ht="32.25" customHeight="1" x14ac:dyDescent="0.2">
      <c r="A13" s="68" t="s">
        <v>203</v>
      </c>
      <c r="B13" s="37" t="s">
        <v>406</v>
      </c>
      <c r="C13" s="9" t="s">
        <v>103</v>
      </c>
      <c r="D13" s="24">
        <v>49.2</v>
      </c>
      <c r="E13" s="24">
        <v>0.2</v>
      </c>
      <c r="F13" s="24"/>
      <c r="G13" s="24"/>
      <c r="H13" s="24"/>
      <c r="I13" s="28"/>
      <c r="J13" s="24"/>
      <c r="K13" s="28"/>
      <c r="L13" s="24">
        <v>0.1</v>
      </c>
      <c r="M13" s="24">
        <v>0.1</v>
      </c>
      <c r="N13" s="24">
        <v>0.1</v>
      </c>
      <c r="O13" s="28"/>
      <c r="P13" s="24"/>
      <c r="Q13" s="28"/>
      <c r="R13" s="24"/>
      <c r="S13" s="30"/>
      <c r="T13" s="30"/>
      <c r="U13" s="30">
        <v>1</v>
      </c>
      <c r="V13" s="24">
        <v>49.8</v>
      </c>
      <c r="W13" s="28">
        <v>100</v>
      </c>
      <c r="X13" s="24">
        <f t="shared" si="1"/>
        <v>0.1</v>
      </c>
      <c r="Y13" s="24">
        <f t="shared" si="0"/>
        <v>0.1</v>
      </c>
      <c r="Z13" s="24">
        <f t="shared" si="0"/>
        <v>0.1</v>
      </c>
    </row>
    <row r="14" spans="1:28" s="143" customFormat="1" ht="29.25" customHeight="1" x14ac:dyDescent="0.2">
      <c r="A14" s="68" t="s">
        <v>296</v>
      </c>
      <c r="B14" s="37" t="s">
        <v>297</v>
      </c>
      <c r="C14" s="9" t="s">
        <v>103</v>
      </c>
      <c r="D14" s="24">
        <v>49.2</v>
      </c>
      <c r="E14" s="24">
        <v>0.2</v>
      </c>
      <c r="F14" s="24"/>
      <c r="G14" s="24"/>
      <c r="H14" s="24"/>
      <c r="I14" s="28"/>
      <c r="J14" s="24"/>
      <c r="K14" s="28"/>
      <c r="L14" s="24">
        <v>0.8</v>
      </c>
      <c r="M14" s="24">
        <v>0.9</v>
      </c>
      <c r="N14" s="24">
        <v>0.8</v>
      </c>
      <c r="O14" s="28"/>
      <c r="P14" s="24"/>
      <c r="Q14" s="28"/>
      <c r="R14" s="24"/>
      <c r="S14" s="30"/>
      <c r="T14" s="30"/>
      <c r="U14" s="30">
        <v>1</v>
      </c>
      <c r="V14" s="24">
        <v>49.8</v>
      </c>
      <c r="W14" s="28">
        <v>100</v>
      </c>
      <c r="X14" s="24">
        <f t="shared" si="1"/>
        <v>0.8</v>
      </c>
      <c r="Y14" s="24">
        <f t="shared" si="0"/>
        <v>0.9</v>
      </c>
      <c r="Z14" s="24">
        <f t="shared" si="0"/>
        <v>0.8</v>
      </c>
    </row>
    <row r="15" spans="1:28" s="25" customFormat="1" ht="64.5" customHeight="1" x14ac:dyDescent="0.2">
      <c r="A15" s="68" t="s">
        <v>175</v>
      </c>
      <c r="B15" s="37" t="s">
        <v>176</v>
      </c>
      <c r="C15" s="9" t="s">
        <v>103</v>
      </c>
      <c r="D15" s="24">
        <v>49.2</v>
      </c>
      <c r="E15" s="24">
        <v>0.2</v>
      </c>
      <c r="F15" s="24"/>
      <c r="G15" s="24"/>
      <c r="H15" s="24"/>
      <c r="I15" s="28"/>
      <c r="J15" s="24"/>
      <c r="K15" s="28"/>
      <c r="L15" s="24">
        <v>1.4</v>
      </c>
      <c r="M15" s="24">
        <v>1.6</v>
      </c>
      <c r="N15" s="24">
        <v>1.5</v>
      </c>
      <c r="O15" s="24"/>
      <c r="P15" s="24"/>
      <c r="Q15" s="28"/>
      <c r="R15" s="29"/>
      <c r="S15" s="30"/>
      <c r="T15" s="30"/>
      <c r="U15" s="30">
        <v>3</v>
      </c>
      <c r="V15" s="24">
        <v>49.8</v>
      </c>
      <c r="W15" s="28">
        <v>90</v>
      </c>
      <c r="X15" s="24">
        <f t="shared" si="1"/>
        <v>1.4</v>
      </c>
      <c r="Y15" s="24">
        <f t="shared" si="0"/>
        <v>1.6</v>
      </c>
      <c r="Z15" s="24">
        <f t="shared" si="0"/>
        <v>1.5</v>
      </c>
    </row>
    <row r="16" spans="1:28" s="25" customFormat="1" ht="185.25" customHeight="1" x14ac:dyDescent="0.2">
      <c r="A16" s="68" t="s">
        <v>96</v>
      </c>
      <c r="B16" s="37" t="s">
        <v>298</v>
      </c>
      <c r="C16" s="9">
        <v>1</v>
      </c>
      <c r="D16" s="24">
        <v>48.8</v>
      </c>
      <c r="E16" s="29">
        <v>0.15</v>
      </c>
      <c r="F16" s="24"/>
      <c r="G16" s="24"/>
      <c r="H16" s="24"/>
      <c r="I16" s="28">
        <v>1</v>
      </c>
      <c r="J16" s="24">
        <v>49</v>
      </c>
      <c r="K16" s="28">
        <v>5</v>
      </c>
      <c r="L16" s="24">
        <v>4.4000000000000004</v>
      </c>
      <c r="M16" s="24">
        <v>4.5</v>
      </c>
      <c r="N16" s="24">
        <v>4.4000000000000004</v>
      </c>
      <c r="O16" s="29"/>
      <c r="P16" s="24"/>
      <c r="Q16" s="28"/>
      <c r="R16" s="29"/>
      <c r="S16" s="30"/>
      <c r="T16" s="30"/>
      <c r="U16" s="30">
        <v>6</v>
      </c>
      <c r="V16" s="24">
        <v>49.8</v>
      </c>
      <c r="W16" s="28">
        <v>75</v>
      </c>
      <c r="X16" s="24">
        <f t="shared" si="1"/>
        <v>4.4000000000000004</v>
      </c>
      <c r="Y16" s="24">
        <f t="shared" si="0"/>
        <v>4.5</v>
      </c>
      <c r="Z16" s="24">
        <f t="shared" si="0"/>
        <v>4.4000000000000004</v>
      </c>
    </row>
    <row r="17" spans="1:26" s="25" customFormat="1" ht="98.25" customHeight="1" x14ac:dyDescent="0.2">
      <c r="A17" s="68" t="s">
        <v>98</v>
      </c>
      <c r="B17" s="37" t="s">
        <v>299</v>
      </c>
      <c r="C17" s="9">
        <v>1</v>
      </c>
      <c r="D17" s="24">
        <v>48.8</v>
      </c>
      <c r="E17" s="29">
        <v>0.15</v>
      </c>
      <c r="F17" s="24"/>
      <c r="G17" s="24"/>
      <c r="H17" s="24"/>
      <c r="I17" s="28">
        <v>2</v>
      </c>
      <c r="J17" s="24">
        <v>49</v>
      </c>
      <c r="K17" s="28">
        <v>10</v>
      </c>
      <c r="L17" s="24">
        <v>3.4</v>
      </c>
      <c r="M17" s="24">
        <v>3.4</v>
      </c>
      <c r="N17" s="24">
        <v>3.3</v>
      </c>
      <c r="O17" s="29"/>
      <c r="P17" s="24"/>
      <c r="Q17" s="28"/>
      <c r="R17" s="29"/>
      <c r="S17" s="30"/>
      <c r="T17" s="30"/>
      <c r="U17" s="30">
        <v>7</v>
      </c>
      <c r="V17" s="24">
        <v>49.8</v>
      </c>
      <c r="W17" s="28">
        <v>70</v>
      </c>
      <c r="X17" s="24">
        <f t="shared" si="1"/>
        <v>3.4</v>
      </c>
      <c r="Y17" s="24">
        <f t="shared" si="0"/>
        <v>3.4</v>
      </c>
      <c r="Z17" s="24">
        <f t="shared" si="0"/>
        <v>3.3</v>
      </c>
    </row>
    <row r="18" spans="1:26" s="25" customFormat="1" ht="67.5" customHeight="1" x14ac:dyDescent="0.2">
      <c r="A18" s="68" t="s">
        <v>97</v>
      </c>
      <c r="B18" s="37" t="s">
        <v>239</v>
      </c>
      <c r="C18" s="9">
        <v>1</v>
      </c>
      <c r="D18" s="24">
        <v>48.8</v>
      </c>
      <c r="E18" s="29">
        <v>0.15</v>
      </c>
      <c r="F18" s="24"/>
      <c r="G18" s="24"/>
      <c r="H18" s="24"/>
      <c r="I18" s="28">
        <v>1</v>
      </c>
      <c r="J18" s="24">
        <v>49</v>
      </c>
      <c r="K18" s="28">
        <v>5</v>
      </c>
      <c r="L18" s="24">
        <v>3.4</v>
      </c>
      <c r="M18" s="24">
        <v>3</v>
      </c>
      <c r="N18" s="24">
        <v>2.6</v>
      </c>
      <c r="O18" s="24"/>
      <c r="P18" s="24"/>
      <c r="Q18" s="28"/>
      <c r="R18" s="29"/>
      <c r="S18" s="30"/>
      <c r="T18" s="30"/>
      <c r="U18" s="30">
        <v>6</v>
      </c>
      <c r="V18" s="24">
        <v>49.8</v>
      </c>
      <c r="W18" s="28">
        <v>75</v>
      </c>
      <c r="X18" s="24">
        <f>L18</f>
        <v>3.4</v>
      </c>
      <c r="Y18" s="24">
        <f t="shared" si="0"/>
        <v>3</v>
      </c>
      <c r="Z18" s="24">
        <f t="shared" si="0"/>
        <v>2.6</v>
      </c>
    </row>
    <row r="19" spans="1:26" s="25" customFormat="1" ht="82.5" customHeight="1" x14ac:dyDescent="0.2">
      <c r="A19" s="68" t="s">
        <v>177</v>
      </c>
      <c r="B19" s="37" t="s">
        <v>373</v>
      </c>
      <c r="C19" s="9">
        <v>2</v>
      </c>
      <c r="D19" s="24">
        <v>48.7</v>
      </c>
      <c r="E19" s="24">
        <v>0.2</v>
      </c>
      <c r="F19" s="24"/>
      <c r="G19" s="24"/>
      <c r="H19" s="24"/>
      <c r="I19" s="28">
        <v>4</v>
      </c>
      <c r="J19" s="24">
        <v>49</v>
      </c>
      <c r="K19" s="28">
        <v>20</v>
      </c>
      <c r="L19" s="24">
        <v>3.6</v>
      </c>
      <c r="M19" s="24">
        <v>3.2</v>
      </c>
      <c r="N19" s="24">
        <v>3</v>
      </c>
      <c r="O19" s="29"/>
      <c r="P19" s="24"/>
      <c r="Q19" s="28"/>
      <c r="R19" s="29"/>
      <c r="S19" s="30"/>
      <c r="T19" s="30"/>
      <c r="U19" s="30">
        <v>9</v>
      </c>
      <c r="V19" s="24">
        <v>49.8</v>
      </c>
      <c r="W19" s="28">
        <v>60</v>
      </c>
      <c r="X19" s="24">
        <f>L19</f>
        <v>3.6</v>
      </c>
      <c r="Y19" s="24">
        <f t="shared" si="0"/>
        <v>3.2</v>
      </c>
      <c r="Z19" s="24">
        <f t="shared" si="0"/>
        <v>3</v>
      </c>
    </row>
    <row r="20" spans="1:26" s="25" customFormat="1" ht="66" customHeight="1" x14ac:dyDescent="0.2">
      <c r="A20" s="68" t="s">
        <v>100</v>
      </c>
      <c r="B20" s="37" t="s">
        <v>229</v>
      </c>
      <c r="C20" s="9">
        <v>2</v>
      </c>
      <c r="D20" s="24">
        <v>48.7</v>
      </c>
      <c r="E20" s="24">
        <v>0.2</v>
      </c>
      <c r="F20" s="24"/>
      <c r="G20" s="24"/>
      <c r="H20" s="24"/>
      <c r="I20" s="28">
        <v>4</v>
      </c>
      <c r="J20" s="24">
        <v>49</v>
      </c>
      <c r="K20" s="28">
        <v>20</v>
      </c>
      <c r="L20" s="24">
        <v>4.7</v>
      </c>
      <c r="M20" s="24">
        <v>4.8</v>
      </c>
      <c r="N20" s="24">
        <v>4.5999999999999996</v>
      </c>
      <c r="O20" s="29"/>
      <c r="P20" s="24"/>
      <c r="Q20" s="28"/>
      <c r="R20" s="29"/>
      <c r="S20" s="30"/>
      <c r="T20" s="30"/>
      <c r="U20" s="30">
        <v>9</v>
      </c>
      <c r="V20" s="24">
        <v>49.8</v>
      </c>
      <c r="W20" s="28">
        <v>60</v>
      </c>
      <c r="X20" s="24">
        <f>L20</f>
        <v>4.7</v>
      </c>
      <c r="Y20" s="24">
        <f t="shared" si="0"/>
        <v>4.8</v>
      </c>
      <c r="Z20" s="24">
        <f t="shared" si="0"/>
        <v>4.5999999999999996</v>
      </c>
    </row>
    <row r="21" spans="1:26" s="25" customFormat="1" ht="38.25" x14ac:dyDescent="0.2">
      <c r="A21" s="68" t="s">
        <v>174</v>
      </c>
      <c r="B21" s="37" t="s">
        <v>407</v>
      </c>
      <c r="C21" s="9">
        <v>6</v>
      </c>
      <c r="D21" s="24">
        <v>48.3</v>
      </c>
      <c r="E21" s="24">
        <v>0.2</v>
      </c>
      <c r="F21" s="24"/>
      <c r="G21" s="24"/>
      <c r="H21" s="24"/>
      <c r="I21" s="28">
        <v>8</v>
      </c>
      <c r="J21" s="24">
        <v>48.9</v>
      </c>
      <c r="K21" s="28">
        <v>30</v>
      </c>
      <c r="L21" s="24">
        <v>0.5</v>
      </c>
      <c r="M21" s="24">
        <v>0.5</v>
      </c>
      <c r="N21" s="24">
        <v>0.4</v>
      </c>
      <c r="O21" s="24"/>
      <c r="P21" s="24"/>
      <c r="Q21" s="28"/>
      <c r="R21" s="29"/>
      <c r="S21" s="30"/>
      <c r="T21" s="30"/>
      <c r="U21" s="30">
        <v>18</v>
      </c>
      <c r="V21" s="24">
        <v>49.8</v>
      </c>
      <c r="W21" s="28">
        <v>15</v>
      </c>
      <c r="X21" s="24">
        <f>L21</f>
        <v>0.5</v>
      </c>
      <c r="Y21" s="24">
        <f t="shared" si="0"/>
        <v>0.5</v>
      </c>
      <c r="Z21" s="24">
        <f t="shared" si="0"/>
        <v>0.4</v>
      </c>
    </row>
    <row r="22" spans="1:26" s="25" customFormat="1" ht="78.75" customHeight="1" x14ac:dyDescent="0.2">
      <c r="A22" s="68" t="s">
        <v>99</v>
      </c>
      <c r="B22" s="37" t="s">
        <v>459</v>
      </c>
      <c r="C22" s="9">
        <v>7</v>
      </c>
      <c r="D22" s="24">
        <v>48.2</v>
      </c>
      <c r="E22" s="29">
        <v>0.15</v>
      </c>
      <c r="F22" s="24"/>
      <c r="G22" s="24"/>
      <c r="H22" s="24"/>
      <c r="I22" s="28">
        <v>9</v>
      </c>
      <c r="J22" s="24">
        <v>48.9</v>
      </c>
      <c r="K22" s="28">
        <v>32</v>
      </c>
      <c r="L22" s="24">
        <v>6.8</v>
      </c>
      <c r="M22" s="24">
        <v>6</v>
      </c>
      <c r="N22" s="24">
        <v>6.1</v>
      </c>
      <c r="O22" s="24"/>
      <c r="P22" s="24"/>
      <c r="Q22" s="28"/>
      <c r="R22" s="29"/>
      <c r="S22" s="30"/>
      <c r="T22" s="30"/>
      <c r="U22" s="30">
        <v>20</v>
      </c>
      <c r="V22" s="24">
        <v>49.7</v>
      </c>
      <c r="W22" s="28">
        <v>60</v>
      </c>
      <c r="X22" s="24">
        <v>6.2</v>
      </c>
      <c r="Y22" s="24">
        <v>5.4</v>
      </c>
      <c r="Z22" s="24">
        <v>5.6</v>
      </c>
    </row>
    <row r="23" spans="1:26" s="56" customFormat="1" x14ac:dyDescent="0.2">
      <c r="A23" s="54"/>
      <c r="B23" s="55" t="s">
        <v>130</v>
      </c>
      <c r="C23" s="60" t="str">
        <f>КЭС!C31</f>
        <v>АЧР-1 (САЧР)</v>
      </c>
      <c r="F23" s="57">
        <f>SUM(F10:F22)</f>
        <v>0</v>
      </c>
      <c r="G23" s="57">
        <f>SUM(G10:G22)</f>
        <v>0</v>
      </c>
      <c r="H23" s="57">
        <f>SUM(H10:H22)</f>
        <v>0</v>
      </c>
      <c r="I23" s="57"/>
      <c r="J23" s="57"/>
      <c r="K23" s="57"/>
      <c r="L23" s="57">
        <f>SUM(L10:L22)</f>
        <v>32.700000000000003</v>
      </c>
      <c r="M23" s="57">
        <f>SUM(M10:M22)</f>
        <v>32</v>
      </c>
      <c r="N23" s="57">
        <f>SUM(N10:N22)</f>
        <v>30.6</v>
      </c>
      <c r="O23" s="57"/>
      <c r="P23" s="57"/>
      <c r="Q23" s="57"/>
      <c r="R23" s="57"/>
      <c r="S23" s="57">
        <f>SUM(S10:S22)</f>
        <v>0</v>
      </c>
      <c r="T23" s="57">
        <f>SUM(T10:T22)</f>
        <v>0</v>
      </c>
      <c r="U23" s="57"/>
      <c r="V23" s="57"/>
      <c r="W23" s="57"/>
      <c r="X23" s="57">
        <f>SUM(X10:X22)</f>
        <v>32.1</v>
      </c>
      <c r="Y23" s="57">
        <f>SUM(Y10:Y22)</f>
        <v>31.4</v>
      </c>
      <c r="Z23" s="57">
        <f>SUM(Z10:Z22)</f>
        <v>30.1</v>
      </c>
    </row>
    <row r="24" spans="1:26" s="56" customFormat="1" x14ac:dyDescent="0.2">
      <c r="A24" s="54"/>
      <c r="B24" s="55"/>
      <c r="C24" s="60" t="str">
        <f>КЭС!C32</f>
        <v>АЧР-2 совмещенная</v>
      </c>
      <c r="F24" s="57"/>
      <c r="G24" s="57"/>
      <c r="H24" s="57"/>
      <c r="I24" s="57"/>
      <c r="J24" s="57"/>
      <c r="K24" s="57"/>
      <c r="L24" s="57">
        <f>SUM(L16:L22)</f>
        <v>26.8</v>
      </c>
      <c r="M24" s="57">
        <f>SUM(M16:M22)</f>
        <v>25.4</v>
      </c>
      <c r="N24" s="57">
        <f>SUM(N16:N22)</f>
        <v>24.4</v>
      </c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</row>
    <row r="25" spans="1:26" s="56" customFormat="1" x14ac:dyDescent="0.2">
      <c r="A25" s="54"/>
      <c r="C25" s="60" t="str">
        <f>КЭС!C33</f>
        <v>АЧР-1 (САЧР), АЧР-2 несовмещенная</v>
      </c>
      <c r="F25" s="57">
        <f>F23+R23</f>
        <v>0</v>
      </c>
      <c r="G25" s="57">
        <f>G23+S23</f>
        <v>0</v>
      </c>
      <c r="H25" s="57">
        <f>H23+T23</f>
        <v>0</v>
      </c>
      <c r="I25" s="57"/>
      <c r="J25" s="57"/>
      <c r="K25" s="57"/>
      <c r="L25" s="57">
        <f>L23</f>
        <v>32.700000000000003</v>
      </c>
      <c r="M25" s="57">
        <f>M23</f>
        <v>32</v>
      </c>
      <c r="N25" s="57">
        <f>N23</f>
        <v>30.6</v>
      </c>
      <c r="O25" s="57"/>
      <c r="Y25" s="57"/>
      <c r="Z25" s="57"/>
    </row>
    <row r="26" spans="1:26" s="56" customFormat="1" hidden="1" x14ac:dyDescent="0.2">
      <c r="A26" s="54"/>
      <c r="B26" s="54"/>
      <c r="C26" s="59"/>
      <c r="F26" s="57"/>
      <c r="G26" s="57"/>
      <c r="H26" s="57"/>
      <c r="I26" s="57"/>
      <c r="J26" s="57"/>
      <c r="K26" s="57"/>
      <c r="L26" s="57"/>
      <c r="M26" s="57"/>
      <c r="N26" s="57"/>
      <c r="O26" s="57"/>
      <c r="Y26" s="57"/>
      <c r="Z26" s="57"/>
    </row>
    <row r="27" spans="1:26" s="289" customFormat="1" hidden="1" x14ac:dyDescent="0.2">
      <c r="A27" s="138"/>
      <c r="B27" s="138"/>
      <c r="C27" s="67" t="str">
        <f>C10</f>
        <v>САЧР</v>
      </c>
      <c r="D27" s="125">
        <f>D10</f>
        <v>49.2</v>
      </c>
      <c r="G27" s="86"/>
      <c r="H27" s="86"/>
      <c r="I27" s="86"/>
      <c r="J27" s="86"/>
      <c r="K27" s="86"/>
      <c r="L27" s="125">
        <f>SUM(L10:L15)</f>
        <v>5.9</v>
      </c>
      <c r="M27" s="125">
        <f>SUM(M10:M15)</f>
        <v>6.6</v>
      </c>
      <c r="N27" s="125">
        <f>SUM(N10:N15)</f>
        <v>6.2</v>
      </c>
      <c r="O27" s="86"/>
      <c r="P27" s="31"/>
      <c r="Q27" s="41"/>
      <c r="R27" s="31"/>
      <c r="S27" s="31"/>
      <c r="T27" s="31"/>
      <c r="U27" s="125">
        <f>D10</f>
        <v>49.2</v>
      </c>
      <c r="V27" s="86">
        <f>V10</f>
        <v>49.8</v>
      </c>
      <c r="W27" s="33">
        <v>100</v>
      </c>
      <c r="X27" s="86">
        <f>X10+X13+X14</f>
        <v>1.3</v>
      </c>
      <c r="Y27" s="86">
        <f>Y10+Y13+Y14</f>
        <v>1.5</v>
      </c>
      <c r="Z27" s="86">
        <f>Z10+Z13+Z14</f>
        <v>1.4</v>
      </c>
    </row>
    <row r="28" spans="1:26" hidden="1" x14ac:dyDescent="0.2">
      <c r="B28" s="38"/>
      <c r="C28" s="5"/>
      <c r="D28" s="125">
        <f>L29+L30</f>
        <v>11.2</v>
      </c>
      <c r="P28" s="31"/>
      <c r="Q28" s="41"/>
      <c r="R28" s="31"/>
      <c r="S28" s="31"/>
      <c r="T28" s="31"/>
      <c r="U28" s="57">
        <v>49.2</v>
      </c>
      <c r="V28" s="31">
        <f>V13</f>
        <v>49.8</v>
      </c>
      <c r="W28" s="41">
        <v>90</v>
      </c>
      <c r="X28" s="31">
        <f>X11+X12+X15</f>
        <v>4.5999999999999996</v>
      </c>
      <c r="Y28" s="31">
        <f>Y11+Y12+Y15</f>
        <v>5.0999999999999996</v>
      </c>
      <c r="Z28" s="31">
        <f>Z11+Z12+Z15</f>
        <v>4.8</v>
      </c>
    </row>
    <row r="29" spans="1:26" hidden="1" x14ac:dyDescent="0.2">
      <c r="B29" s="38"/>
      <c r="C29" s="31">
        <f>D16</f>
        <v>48.8</v>
      </c>
      <c r="D29" s="31">
        <f>L16+L17+L18</f>
        <v>11.2</v>
      </c>
      <c r="G29" s="31"/>
      <c r="H29" s="31"/>
      <c r="J29" s="31">
        <f>J18</f>
        <v>49</v>
      </c>
      <c r="K29" s="41">
        <v>5</v>
      </c>
      <c r="L29" s="31">
        <f>L16+L18</f>
        <v>7.8</v>
      </c>
      <c r="M29" s="31">
        <f>M16+M18</f>
        <v>7.5</v>
      </c>
      <c r="N29" s="31">
        <f>N16+N18</f>
        <v>7</v>
      </c>
      <c r="P29" s="31"/>
      <c r="R29" s="125"/>
      <c r="S29" s="125"/>
      <c r="T29" s="125"/>
      <c r="U29" s="125">
        <f>D16</f>
        <v>48.8</v>
      </c>
      <c r="V29" s="31">
        <f>V16</f>
        <v>49.8</v>
      </c>
      <c r="W29" s="133">
        <v>75</v>
      </c>
      <c r="X29" s="31">
        <f>X16+X18</f>
        <v>7.8</v>
      </c>
      <c r="Y29" s="31">
        <f>Y16+Y18</f>
        <v>7.5</v>
      </c>
      <c r="Z29" s="31">
        <f>Z16+Z18</f>
        <v>7</v>
      </c>
    </row>
    <row r="30" spans="1:26" ht="15.75" hidden="1" x14ac:dyDescent="0.25">
      <c r="A30" s="40"/>
      <c r="B30" s="38"/>
      <c r="C30" s="31">
        <f>D18</f>
        <v>48.8</v>
      </c>
      <c r="J30" s="31">
        <v>49</v>
      </c>
      <c r="K30" s="133">
        <v>10</v>
      </c>
      <c r="L30" s="31">
        <f>L17</f>
        <v>3.4</v>
      </c>
      <c r="M30" s="31">
        <f>M17</f>
        <v>3.4</v>
      </c>
      <c r="N30" s="31">
        <f>N17</f>
        <v>3.3</v>
      </c>
      <c r="R30" s="102"/>
      <c r="S30" s="102"/>
      <c r="T30" s="102"/>
      <c r="U30" s="293">
        <v>48.8</v>
      </c>
      <c r="V30" s="133">
        <v>49.8</v>
      </c>
      <c r="W30" s="41">
        <v>70</v>
      </c>
      <c r="X30" s="31">
        <f>X17</f>
        <v>3.4</v>
      </c>
      <c r="Y30" s="31">
        <f>Y17</f>
        <v>3.4</v>
      </c>
      <c r="Z30" s="31">
        <f>Z17</f>
        <v>3.3</v>
      </c>
    </row>
    <row r="31" spans="1:26" ht="15.75" hidden="1" x14ac:dyDescent="0.25">
      <c r="A31" s="40"/>
      <c r="C31" s="31">
        <f>D20</f>
        <v>48.7</v>
      </c>
      <c r="D31" s="31">
        <f>L31</f>
        <v>8.3000000000000007</v>
      </c>
      <c r="G31" s="31"/>
      <c r="H31" s="31"/>
      <c r="J31" s="31">
        <f>J20</f>
        <v>49</v>
      </c>
      <c r="K31" s="41">
        <f>K20</f>
        <v>20</v>
      </c>
      <c r="L31" s="31">
        <f>L19+L20</f>
        <v>8.3000000000000007</v>
      </c>
      <c r="M31" s="31">
        <f>M19+M20</f>
        <v>8</v>
      </c>
      <c r="N31" s="31">
        <f>N19+N20</f>
        <v>7.6</v>
      </c>
      <c r="U31" s="125">
        <v>48.7</v>
      </c>
      <c r="V31" s="31">
        <f>V20</f>
        <v>49.8</v>
      </c>
      <c r="W31" s="41">
        <v>60</v>
      </c>
      <c r="X31" s="31">
        <f>X20+X19</f>
        <v>8.3000000000000007</v>
      </c>
      <c r="Y31" s="31">
        <f>Y20+Y19</f>
        <v>8</v>
      </c>
      <c r="Z31" s="31">
        <f>Z20+Z19</f>
        <v>7.6</v>
      </c>
    </row>
    <row r="32" spans="1:26" hidden="1" x14ac:dyDescent="0.2">
      <c r="C32" s="31">
        <v>48.3</v>
      </c>
      <c r="D32" s="31">
        <f>L32</f>
        <v>0.5</v>
      </c>
      <c r="G32" s="31"/>
      <c r="H32" s="31"/>
      <c r="I32" s="56"/>
      <c r="J32" s="31">
        <v>48.9</v>
      </c>
      <c r="K32" s="41">
        <v>30</v>
      </c>
      <c r="L32" s="31">
        <f t="shared" ref="L32:N33" si="2">L21</f>
        <v>0.5</v>
      </c>
      <c r="M32" s="31">
        <f t="shared" si="2"/>
        <v>0.5</v>
      </c>
      <c r="N32" s="31">
        <f t="shared" si="2"/>
        <v>0.4</v>
      </c>
      <c r="U32" s="293">
        <v>48.3</v>
      </c>
      <c r="V32" s="133">
        <v>49.8</v>
      </c>
      <c r="W32" s="133">
        <v>15</v>
      </c>
      <c r="X32" s="31">
        <f t="shared" ref="X32:Z33" si="3">X21</f>
        <v>0.5</v>
      </c>
      <c r="Y32" s="31">
        <f t="shared" si="3"/>
        <v>0.5</v>
      </c>
      <c r="Z32" s="31">
        <f t="shared" si="3"/>
        <v>0.4</v>
      </c>
    </row>
    <row r="33" spans="3:26" hidden="1" x14ac:dyDescent="0.2">
      <c r="C33" s="133">
        <v>48.2</v>
      </c>
      <c r="D33" s="31">
        <f>L33</f>
        <v>6.8</v>
      </c>
      <c r="G33" s="31"/>
      <c r="H33" s="31"/>
      <c r="J33" s="31">
        <v>48.9</v>
      </c>
      <c r="K33" s="41">
        <v>32</v>
      </c>
      <c r="L33" s="31">
        <f t="shared" si="2"/>
        <v>6.8</v>
      </c>
      <c r="M33" s="31">
        <f t="shared" si="2"/>
        <v>6</v>
      </c>
      <c r="N33" s="31">
        <f t="shared" si="2"/>
        <v>6.1</v>
      </c>
      <c r="U33" s="125">
        <v>48.2</v>
      </c>
      <c r="V33" s="133">
        <v>49.7</v>
      </c>
      <c r="W33" s="133">
        <v>60</v>
      </c>
      <c r="X33" s="31">
        <f t="shared" si="3"/>
        <v>6.2</v>
      </c>
      <c r="Y33" s="31">
        <f t="shared" si="3"/>
        <v>5.4</v>
      </c>
      <c r="Z33" s="31">
        <f t="shared" si="3"/>
        <v>5.6</v>
      </c>
    </row>
    <row r="34" spans="3:26" hidden="1" x14ac:dyDescent="0.2">
      <c r="C34" s="213" t="s">
        <v>2</v>
      </c>
      <c r="D34" s="57">
        <f>SUM(D29:D33)</f>
        <v>26.8</v>
      </c>
      <c r="G34" s="57"/>
      <c r="H34" s="57"/>
      <c r="J34" s="31"/>
      <c r="K34" s="41"/>
      <c r="L34" s="57">
        <f>SUM(L29:L33)</f>
        <v>26.8</v>
      </c>
      <c r="M34" s="57">
        <f>SUM(M29:M33)</f>
        <v>25.4</v>
      </c>
      <c r="N34" s="57">
        <f>SUM(N29:N33)</f>
        <v>24.4</v>
      </c>
      <c r="U34" s="125"/>
      <c r="V34" s="31"/>
      <c r="W34" s="41"/>
      <c r="X34" s="57">
        <f>SUM(X27:X33)</f>
        <v>32.1</v>
      </c>
      <c r="Y34" s="57">
        <f>SUM(Y27:Y33)</f>
        <v>31.4</v>
      </c>
      <c r="Z34" s="57">
        <f>SUM(Z27:Z33)</f>
        <v>30.1</v>
      </c>
    </row>
    <row r="35" spans="3:26" hidden="1" x14ac:dyDescent="0.2">
      <c r="C35" s="213" t="s">
        <v>404</v>
      </c>
      <c r="D35" s="125">
        <f>L27+D34</f>
        <v>32.700000000000003</v>
      </c>
      <c r="J35" s="56"/>
      <c r="K35" s="56"/>
      <c r="L35" s="63">
        <f>L24-L34</f>
        <v>0</v>
      </c>
      <c r="M35" s="63">
        <f>M24-M34</f>
        <v>0</v>
      </c>
      <c r="N35" s="63">
        <f>N24-N34</f>
        <v>0</v>
      </c>
      <c r="X35" s="63">
        <f>X23-X34</f>
        <v>0</v>
      </c>
      <c r="Y35" s="63">
        <f>Y23-Y34</f>
        <v>0</v>
      </c>
      <c r="Z35" s="63">
        <f>Z23-Z34</f>
        <v>0</v>
      </c>
    </row>
    <row r="36" spans="3:26" hidden="1" x14ac:dyDescent="0.2">
      <c r="D36" s="63">
        <f>L23-D35</f>
        <v>0</v>
      </c>
      <c r="G36" s="63">
        <f>G23-G34</f>
        <v>0</v>
      </c>
      <c r="H36" s="63">
        <f>H23-H34</f>
        <v>0</v>
      </c>
      <c r="M36" s="63"/>
      <c r="N36" s="63"/>
      <c r="Y36" s="63"/>
      <c r="Z36" s="63"/>
    </row>
  </sheetData>
  <mergeCells count="17">
    <mergeCell ref="L6:N7"/>
    <mergeCell ref="F6:H7"/>
    <mergeCell ref="R6:T7"/>
    <mergeCell ref="X6:Z7"/>
    <mergeCell ref="U6:W6"/>
    <mergeCell ref="A9:Z9"/>
    <mergeCell ref="A6:A8"/>
    <mergeCell ref="B6:B8"/>
    <mergeCell ref="C7:C8"/>
    <mergeCell ref="D7:E7"/>
    <mergeCell ref="J7:K7"/>
    <mergeCell ref="P7:Q7"/>
    <mergeCell ref="V7:W7"/>
    <mergeCell ref="I7:I8"/>
    <mergeCell ref="O7:O8"/>
    <mergeCell ref="U7:U8"/>
    <mergeCell ref="C6:E6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"/>
  <sheetViews>
    <sheetView view="pageBreakPreview" zoomScaleNormal="100" zoomScaleSheetLayoutView="100" workbookViewId="0">
      <pane xSplit="2" ySplit="9" topLeftCell="C10" activePane="bottomRight" state="frozen"/>
      <selection pane="topRight" activeCell="C1" sqref="C1"/>
      <selection pane="bottomLeft" activeCell="A9" sqref="A9"/>
      <selection pane="bottomRight" activeCell="AE51" sqref="AE51"/>
    </sheetView>
  </sheetViews>
  <sheetFormatPr defaultRowHeight="12.75" x14ac:dyDescent="0.2"/>
  <cols>
    <col min="1" max="1" width="14" style="135" customWidth="1"/>
    <col min="2" max="2" width="20.7109375" style="135" customWidth="1"/>
    <col min="3" max="3" width="5.5703125" style="133" customWidth="1"/>
    <col min="4" max="4" width="7.5703125" style="133" customWidth="1"/>
    <col min="5" max="5" width="6.42578125" style="133" customWidth="1"/>
    <col min="6" max="6" width="6.42578125" style="133" hidden="1" customWidth="1"/>
    <col min="7" max="8" width="6.140625" style="133" hidden="1" customWidth="1"/>
    <col min="9" max="9" width="4.28515625" style="133" customWidth="1"/>
    <col min="10" max="10" width="6.28515625" style="133" customWidth="1"/>
    <col min="11" max="11" width="4.85546875" style="133" customWidth="1"/>
    <col min="12" max="12" width="5" style="133" customWidth="1"/>
    <col min="13" max="13" width="5.140625" style="133" customWidth="1"/>
    <col min="14" max="14" width="5.7109375" style="133" customWidth="1"/>
    <col min="15" max="15" width="4.140625" style="133" customWidth="1"/>
    <col min="16" max="16" width="6.7109375" style="133" customWidth="1"/>
    <col min="17" max="17" width="5.7109375" style="133" customWidth="1"/>
    <col min="18" max="18" width="5.140625" style="133" customWidth="1"/>
    <col min="19" max="19" width="5.28515625" style="133" customWidth="1"/>
    <col min="20" max="20" width="4.7109375" style="133" customWidth="1"/>
    <col min="21" max="21" width="3.7109375" style="133" customWidth="1"/>
    <col min="22" max="22" width="6.42578125" style="133" customWidth="1"/>
    <col min="23" max="24" width="5" style="133" customWidth="1"/>
    <col min="25" max="26" width="4.7109375" style="133" customWidth="1"/>
    <col min="27" max="41" width="5.7109375" style="133" customWidth="1"/>
    <col min="42" max="16384" width="9.140625" style="133"/>
  </cols>
  <sheetData>
    <row r="1" spans="1:27" x14ac:dyDescent="0.2">
      <c r="U1" s="135" t="str">
        <f>ТЭС!U1</f>
        <v>Приложение №71</v>
      </c>
    </row>
    <row r="2" spans="1:27" x14ac:dyDescent="0.2">
      <c r="U2" s="135" t="str">
        <f>ТЭС!U2</f>
        <v>к приказу Минэнерго России</v>
      </c>
    </row>
    <row r="3" spans="1:27" x14ac:dyDescent="0.2">
      <c r="U3" s="135" t="str">
        <f>ТЭС!U3</f>
        <v>от 23 июля 2012 г. № 340</v>
      </c>
    </row>
    <row r="4" spans="1:27" x14ac:dyDescent="0.2">
      <c r="I4" s="133" t="str">
        <f>ТЭС!I4</f>
        <v>Настройка АЧР</v>
      </c>
      <c r="U4" s="135"/>
    </row>
    <row r="6" spans="1:27" x14ac:dyDescent="0.2">
      <c r="A6" s="380" t="s">
        <v>0</v>
      </c>
      <c r="B6" s="380" t="s">
        <v>1</v>
      </c>
      <c r="C6" s="373" t="s">
        <v>2</v>
      </c>
      <c r="D6" s="374"/>
      <c r="E6" s="374"/>
      <c r="F6" s="374"/>
      <c r="G6" s="374"/>
      <c r="H6" s="375"/>
      <c r="I6" s="268" t="s">
        <v>3</v>
      </c>
      <c r="J6" s="269"/>
      <c r="K6" s="269"/>
      <c r="L6" s="368" t="str">
        <f>Свод!B4</f>
        <v>Мощность, МВт</v>
      </c>
      <c r="M6" s="364"/>
      <c r="N6" s="365"/>
      <c r="O6" s="373" t="s">
        <v>4</v>
      </c>
      <c r="P6" s="374"/>
      <c r="Q6" s="374"/>
      <c r="R6" s="368" t="str">
        <f>L6</f>
        <v>Мощность, МВт</v>
      </c>
      <c r="S6" s="364"/>
      <c r="T6" s="365"/>
      <c r="U6" s="373" t="s">
        <v>5</v>
      </c>
      <c r="V6" s="374"/>
      <c r="W6" s="374"/>
      <c r="X6" s="368" t="str">
        <f>R6</f>
        <v>Мощность, МВт</v>
      </c>
      <c r="Y6" s="364"/>
      <c r="Z6" s="365"/>
      <c r="AA6" s="282"/>
    </row>
    <row r="7" spans="1:27" s="8" customFormat="1" ht="15" customHeight="1" x14ac:dyDescent="0.2">
      <c r="A7" s="380"/>
      <c r="B7" s="380"/>
      <c r="C7" s="359" t="s">
        <v>408</v>
      </c>
      <c r="D7" s="370" t="str">
        <f>ТЭС!D7</f>
        <v>уставки</v>
      </c>
      <c r="E7" s="371"/>
      <c r="F7" s="377" t="s">
        <v>9</v>
      </c>
      <c r="G7" s="378"/>
      <c r="H7" s="379"/>
      <c r="I7" s="362" t="str">
        <f>C7</f>
        <v>№                             оч.</v>
      </c>
      <c r="J7" s="370" t="str">
        <f>D7</f>
        <v>уставки</v>
      </c>
      <c r="K7" s="372"/>
      <c r="L7" s="369"/>
      <c r="M7" s="366"/>
      <c r="N7" s="367"/>
      <c r="O7" s="362" t="str">
        <f>I7</f>
        <v>№                             оч.</v>
      </c>
      <c r="P7" s="370" t="str">
        <f>J7</f>
        <v>уставки</v>
      </c>
      <c r="Q7" s="372"/>
      <c r="R7" s="369"/>
      <c r="S7" s="366"/>
      <c r="T7" s="367"/>
      <c r="U7" s="362" t="str">
        <f>O7</f>
        <v>№                             оч.</v>
      </c>
      <c r="V7" s="370" t="str">
        <f>P7</f>
        <v>уставки</v>
      </c>
      <c r="W7" s="372"/>
      <c r="X7" s="369"/>
      <c r="Y7" s="366"/>
      <c r="Z7" s="367"/>
      <c r="AA7" s="285"/>
    </row>
    <row r="8" spans="1:27" s="23" customFormat="1" ht="26.25" customHeight="1" x14ac:dyDescent="0.2">
      <c r="A8" s="359"/>
      <c r="B8" s="359"/>
      <c r="C8" s="361"/>
      <c r="D8" s="178" t="s">
        <v>7</v>
      </c>
      <c r="E8" s="178" t="s">
        <v>8</v>
      </c>
      <c r="F8" s="27" t="str">
        <f>ТЭС!F8</f>
        <v>04-00</v>
      </c>
      <c r="G8" s="27" t="str">
        <f>ТЭС!G8</f>
        <v>09-00</v>
      </c>
      <c r="H8" s="27" t="str">
        <f>ТЭС!H8</f>
        <v>18-00</v>
      </c>
      <c r="I8" s="363"/>
      <c r="J8" s="178" t="s">
        <v>7</v>
      </c>
      <c r="K8" s="178" t="s">
        <v>8</v>
      </c>
      <c r="L8" s="27" t="str">
        <f>F8</f>
        <v>04-00</v>
      </c>
      <c r="M8" s="27" t="str">
        <f>G8</f>
        <v>09-00</v>
      </c>
      <c r="N8" s="27" t="str">
        <f>H8</f>
        <v>18-00</v>
      </c>
      <c r="O8" s="363"/>
      <c r="P8" s="178" t="s">
        <v>7</v>
      </c>
      <c r="Q8" s="178" t="s">
        <v>8</v>
      </c>
      <c r="R8" s="27" t="str">
        <f>L8</f>
        <v>04-00</v>
      </c>
      <c r="S8" s="27" t="str">
        <f>M8</f>
        <v>09-00</v>
      </c>
      <c r="T8" s="27" t="str">
        <f>N8</f>
        <v>18-00</v>
      </c>
      <c r="U8" s="363"/>
      <c r="V8" s="178" t="s">
        <v>7</v>
      </c>
      <c r="W8" s="178" t="s">
        <v>8</v>
      </c>
      <c r="X8" s="22" t="str">
        <f>R8</f>
        <v>04-00</v>
      </c>
      <c r="Y8" s="22" t="str">
        <f>S8</f>
        <v>09-00</v>
      </c>
      <c r="Z8" s="22" t="str">
        <f>T8</f>
        <v>18-00</v>
      </c>
      <c r="AA8" s="284"/>
    </row>
    <row r="9" spans="1:27" x14ac:dyDescent="0.2">
      <c r="A9" s="357" t="s">
        <v>120</v>
      </c>
      <c r="B9" s="358"/>
      <c r="C9" s="358"/>
      <c r="D9" s="358"/>
      <c r="E9" s="358"/>
      <c r="F9" s="358"/>
      <c r="G9" s="358"/>
      <c r="H9" s="358"/>
      <c r="I9" s="358"/>
      <c r="J9" s="358"/>
      <c r="K9" s="358"/>
      <c r="L9" s="358"/>
      <c r="M9" s="358"/>
      <c r="N9" s="358"/>
      <c r="O9" s="358"/>
      <c r="P9" s="358"/>
      <c r="Q9" s="358"/>
      <c r="R9" s="358"/>
      <c r="S9" s="358"/>
      <c r="T9" s="358"/>
      <c r="U9" s="358"/>
      <c r="V9" s="358"/>
      <c r="W9" s="358"/>
      <c r="X9" s="358"/>
      <c r="Y9" s="358"/>
      <c r="Z9" s="376"/>
      <c r="AA9" s="282"/>
    </row>
    <row r="10" spans="1:27" ht="42" customHeight="1" x14ac:dyDescent="0.2">
      <c r="A10" s="37" t="s">
        <v>104</v>
      </c>
      <c r="B10" s="37" t="s">
        <v>122</v>
      </c>
      <c r="C10" s="9" t="s">
        <v>103</v>
      </c>
      <c r="D10" s="3">
        <v>49.2</v>
      </c>
      <c r="E10" s="3">
        <v>0.2</v>
      </c>
      <c r="F10" s="3"/>
      <c r="G10" s="3"/>
      <c r="H10" s="3"/>
      <c r="I10" s="3"/>
      <c r="J10" s="9"/>
      <c r="K10" s="9"/>
      <c r="L10" s="3">
        <v>0.3</v>
      </c>
      <c r="M10" s="3">
        <v>0.3</v>
      </c>
      <c r="N10" s="3">
        <v>0.4</v>
      </c>
      <c r="O10" s="9"/>
      <c r="P10" s="9"/>
      <c r="Q10" s="9"/>
      <c r="R10" s="9"/>
      <c r="S10" s="9"/>
      <c r="T10" s="9"/>
      <c r="U10" s="9">
        <v>1</v>
      </c>
      <c r="V10" s="3">
        <v>49.8</v>
      </c>
      <c r="W10" s="9">
        <v>100</v>
      </c>
      <c r="X10" s="3">
        <f>L10</f>
        <v>0.3</v>
      </c>
      <c r="Y10" s="3">
        <f t="shared" ref="Y10:Z13" si="0">M10</f>
        <v>0.3</v>
      </c>
      <c r="Z10" s="3">
        <f t="shared" si="0"/>
        <v>0.4</v>
      </c>
    </row>
    <row r="11" spans="1:27" ht="40.5" customHeight="1" x14ac:dyDescent="0.2">
      <c r="A11" s="37" t="s">
        <v>105</v>
      </c>
      <c r="B11" s="37" t="s">
        <v>123</v>
      </c>
      <c r="C11" s="9" t="s">
        <v>103</v>
      </c>
      <c r="D11" s="3">
        <v>49.2</v>
      </c>
      <c r="E11" s="3">
        <v>0.2</v>
      </c>
      <c r="F11" s="3"/>
      <c r="G11" s="3"/>
      <c r="H11" s="3"/>
      <c r="I11" s="3"/>
      <c r="J11" s="9"/>
      <c r="K11" s="9"/>
      <c r="L11" s="3">
        <v>0.3</v>
      </c>
      <c r="M11" s="3">
        <v>0.4</v>
      </c>
      <c r="N11" s="3">
        <v>0.4</v>
      </c>
      <c r="O11" s="9"/>
      <c r="P11" s="9"/>
      <c r="Q11" s="9"/>
      <c r="R11" s="9"/>
      <c r="S11" s="9"/>
      <c r="T11" s="9"/>
      <c r="U11" s="9">
        <v>1</v>
      </c>
      <c r="V11" s="3">
        <v>49.8</v>
      </c>
      <c r="W11" s="9">
        <v>100</v>
      </c>
      <c r="X11" s="3">
        <f>L11</f>
        <v>0.3</v>
      </c>
      <c r="Y11" s="3">
        <f t="shared" si="0"/>
        <v>0.4</v>
      </c>
      <c r="Z11" s="3">
        <f t="shared" si="0"/>
        <v>0.4</v>
      </c>
    </row>
    <row r="12" spans="1:27" ht="51" customHeight="1" x14ac:dyDescent="0.2">
      <c r="A12" s="37" t="s">
        <v>106</v>
      </c>
      <c r="B12" s="37" t="s">
        <v>121</v>
      </c>
      <c r="C12" s="9" t="s">
        <v>103</v>
      </c>
      <c r="D12" s="3">
        <v>49.2</v>
      </c>
      <c r="E12" s="3">
        <v>0.2</v>
      </c>
      <c r="F12" s="3"/>
      <c r="G12" s="3"/>
      <c r="H12" s="3"/>
      <c r="I12" s="3"/>
      <c r="J12" s="9"/>
      <c r="K12" s="9"/>
      <c r="L12" s="3">
        <v>0.3</v>
      </c>
      <c r="M12" s="3">
        <v>0.4</v>
      </c>
      <c r="N12" s="3">
        <v>0.3</v>
      </c>
      <c r="O12" s="9"/>
      <c r="P12" s="9"/>
      <c r="Q12" s="9"/>
      <c r="R12" s="9"/>
      <c r="S12" s="9"/>
      <c r="T12" s="9"/>
      <c r="U12" s="9">
        <v>1</v>
      </c>
      <c r="V12" s="3">
        <v>49.8</v>
      </c>
      <c r="W12" s="9">
        <v>100</v>
      </c>
      <c r="X12" s="3">
        <f>L12</f>
        <v>0.3</v>
      </c>
      <c r="Y12" s="3">
        <f t="shared" si="0"/>
        <v>0.4</v>
      </c>
      <c r="Z12" s="3">
        <f t="shared" si="0"/>
        <v>0.3</v>
      </c>
    </row>
    <row r="13" spans="1:27" ht="37.5" customHeight="1" x14ac:dyDescent="0.2">
      <c r="A13" s="37" t="s">
        <v>107</v>
      </c>
      <c r="B13" s="37" t="s">
        <v>124</v>
      </c>
      <c r="C13" s="9" t="s">
        <v>103</v>
      </c>
      <c r="D13" s="3">
        <v>49.2</v>
      </c>
      <c r="E13" s="3">
        <v>0.2</v>
      </c>
      <c r="F13" s="3"/>
      <c r="G13" s="3"/>
      <c r="H13" s="3"/>
      <c r="I13" s="3"/>
      <c r="J13" s="9"/>
      <c r="K13" s="9"/>
      <c r="L13" s="3">
        <v>0.2</v>
      </c>
      <c r="M13" s="3">
        <v>0.3</v>
      </c>
      <c r="N13" s="3">
        <v>0.3</v>
      </c>
      <c r="O13" s="9"/>
      <c r="P13" s="9"/>
      <c r="Q13" s="9"/>
      <c r="R13" s="9"/>
      <c r="S13" s="9"/>
      <c r="T13" s="9"/>
      <c r="U13" s="9">
        <v>1</v>
      </c>
      <c r="V13" s="3">
        <v>49.8</v>
      </c>
      <c r="W13" s="9">
        <v>100</v>
      </c>
      <c r="X13" s="3">
        <f>L13</f>
        <v>0.2</v>
      </c>
      <c r="Y13" s="3">
        <f t="shared" si="0"/>
        <v>0.3</v>
      </c>
      <c r="Z13" s="3">
        <f t="shared" si="0"/>
        <v>0.3</v>
      </c>
    </row>
    <row r="14" spans="1:27" x14ac:dyDescent="0.2">
      <c r="A14" s="37" t="s">
        <v>108</v>
      </c>
      <c r="B14" s="37" t="s">
        <v>65</v>
      </c>
      <c r="C14" s="9" t="s">
        <v>103</v>
      </c>
      <c r="D14" s="3">
        <v>49.2</v>
      </c>
      <c r="E14" s="3">
        <v>0.2</v>
      </c>
      <c r="F14" s="3"/>
      <c r="G14" s="3"/>
      <c r="H14" s="3"/>
      <c r="I14" s="3"/>
      <c r="J14" s="3"/>
      <c r="K14" s="9"/>
      <c r="L14" s="3">
        <v>0.7</v>
      </c>
      <c r="M14" s="3">
        <v>0.8</v>
      </c>
      <c r="N14" s="3">
        <v>0.8</v>
      </c>
      <c r="O14" s="32"/>
      <c r="P14" s="3"/>
      <c r="Q14" s="9"/>
      <c r="R14" s="3"/>
      <c r="S14" s="3"/>
      <c r="T14" s="3"/>
      <c r="U14" s="3"/>
      <c r="V14" s="3"/>
      <c r="W14" s="9"/>
      <c r="X14" s="32"/>
      <c r="Y14" s="32"/>
      <c r="Z14" s="32"/>
    </row>
    <row r="15" spans="1:27" x14ac:dyDescent="0.2">
      <c r="A15" s="37" t="s">
        <v>109</v>
      </c>
      <c r="B15" s="37" t="s">
        <v>65</v>
      </c>
      <c r="C15" s="9" t="s">
        <v>103</v>
      </c>
      <c r="D15" s="3">
        <v>49.2</v>
      </c>
      <c r="E15" s="3">
        <v>0.2</v>
      </c>
      <c r="F15" s="3"/>
      <c r="G15" s="3"/>
      <c r="H15" s="3"/>
      <c r="I15" s="3"/>
      <c r="J15" s="3"/>
      <c r="K15" s="9"/>
      <c r="L15" s="3">
        <v>1.1000000000000001</v>
      </c>
      <c r="M15" s="3">
        <v>1.2</v>
      </c>
      <c r="N15" s="3">
        <v>1.1000000000000001</v>
      </c>
      <c r="O15" s="32"/>
      <c r="P15" s="3"/>
      <c r="Q15" s="9"/>
      <c r="R15" s="3"/>
      <c r="S15" s="3"/>
      <c r="T15" s="3"/>
      <c r="U15" s="3"/>
      <c r="V15" s="32"/>
      <c r="W15" s="32"/>
      <c r="X15" s="32"/>
      <c r="Y15" s="32"/>
      <c r="Z15" s="32"/>
    </row>
    <row r="16" spans="1:27" x14ac:dyDescent="0.2">
      <c r="A16" s="37" t="s">
        <v>371</v>
      </c>
      <c r="B16" s="37" t="s">
        <v>231</v>
      </c>
      <c r="C16" s="9" t="s">
        <v>103</v>
      </c>
      <c r="D16" s="3">
        <v>49.2</v>
      </c>
      <c r="E16" s="3">
        <v>0.2</v>
      </c>
      <c r="F16" s="3"/>
      <c r="G16" s="3"/>
      <c r="H16" s="3"/>
      <c r="I16" s="3"/>
      <c r="J16" s="3"/>
      <c r="K16" s="9"/>
      <c r="L16" s="3">
        <v>2.2999999999999998</v>
      </c>
      <c r="M16" s="3">
        <v>2.4</v>
      </c>
      <c r="N16" s="3">
        <v>2.4</v>
      </c>
      <c r="O16" s="32"/>
      <c r="P16" s="3"/>
      <c r="Q16" s="9"/>
      <c r="R16" s="3"/>
      <c r="S16" s="3"/>
      <c r="T16" s="3"/>
      <c r="U16" s="9">
        <v>1</v>
      </c>
      <c r="V16" s="32">
        <v>49.8</v>
      </c>
      <c r="W16" s="32">
        <v>100</v>
      </c>
      <c r="X16" s="3">
        <f>L16</f>
        <v>2.2999999999999998</v>
      </c>
      <c r="Y16" s="3">
        <f t="shared" ref="Y16:Z16" si="1">M16</f>
        <v>2.4</v>
      </c>
      <c r="Z16" s="3">
        <f t="shared" si="1"/>
        <v>2.4</v>
      </c>
    </row>
    <row r="17" spans="1:26" ht="51.75" customHeight="1" x14ac:dyDescent="0.2">
      <c r="A17" s="37" t="s">
        <v>113</v>
      </c>
      <c r="B17" s="37" t="s">
        <v>202</v>
      </c>
      <c r="C17" s="9" t="s">
        <v>103</v>
      </c>
      <c r="D17" s="3">
        <v>49.2</v>
      </c>
      <c r="E17" s="3">
        <v>0.2</v>
      </c>
      <c r="F17" s="3"/>
      <c r="G17" s="3"/>
      <c r="H17" s="4"/>
      <c r="I17" s="4"/>
      <c r="J17" s="3"/>
      <c r="K17" s="9"/>
      <c r="L17" s="3">
        <v>0.4</v>
      </c>
      <c r="M17" s="32">
        <v>0.5</v>
      </c>
      <c r="N17" s="32">
        <v>0.4</v>
      </c>
      <c r="O17" s="32"/>
      <c r="P17" s="3"/>
      <c r="Q17" s="9"/>
      <c r="R17" s="3"/>
      <c r="S17" s="3"/>
      <c r="T17" s="3"/>
      <c r="U17" s="9">
        <v>3</v>
      </c>
      <c r="V17" s="3">
        <v>49.8</v>
      </c>
      <c r="W17" s="9">
        <v>90</v>
      </c>
      <c r="X17" s="3">
        <f t="shared" ref="X17:X22" si="2">L17</f>
        <v>0.4</v>
      </c>
      <c r="Y17" s="3">
        <f t="shared" ref="Y17:Y22" si="3">M17</f>
        <v>0.5</v>
      </c>
      <c r="Z17" s="3">
        <f t="shared" ref="Z17:Z22" si="4">N17</f>
        <v>0.4</v>
      </c>
    </row>
    <row r="18" spans="1:26" ht="27.75" customHeight="1" x14ac:dyDescent="0.2">
      <c r="A18" s="37" t="s">
        <v>116</v>
      </c>
      <c r="B18" s="37" t="s">
        <v>237</v>
      </c>
      <c r="C18" s="9" t="s">
        <v>103</v>
      </c>
      <c r="D18" s="3">
        <v>49.2</v>
      </c>
      <c r="E18" s="3">
        <v>0.2</v>
      </c>
      <c r="F18" s="3"/>
      <c r="G18" s="3"/>
      <c r="H18" s="4"/>
      <c r="I18" s="4"/>
      <c r="J18" s="3"/>
      <c r="K18" s="9"/>
      <c r="L18" s="3">
        <v>0.3</v>
      </c>
      <c r="M18" s="3">
        <v>0.4</v>
      </c>
      <c r="N18" s="32">
        <v>0.4</v>
      </c>
      <c r="O18" s="32"/>
      <c r="P18" s="3"/>
      <c r="Q18" s="9"/>
      <c r="R18" s="3"/>
      <c r="S18" s="3"/>
      <c r="T18" s="32"/>
      <c r="U18" s="9">
        <v>3</v>
      </c>
      <c r="V18" s="3">
        <v>49.8</v>
      </c>
      <c r="W18" s="9">
        <v>90</v>
      </c>
      <c r="X18" s="3">
        <f t="shared" si="2"/>
        <v>0.3</v>
      </c>
      <c r="Y18" s="3">
        <f t="shared" si="3"/>
        <v>0.4</v>
      </c>
      <c r="Z18" s="3">
        <f t="shared" si="4"/>
        <v>0.4</v>
      </c>
    </row>
    <row r="19" spans="1:26" ht="69.75" customHeight="1" x14ac:dyDescent="0.2">
      <c r="A19" s="37" t="s">
        <v>115</v>
      </c>
      <c r="B19" s="37" t="s">
        <v>228</v>
      </c>
      <c r="C19" s="9" t="s">
        <v>103</v>
      </c>
      <c r="D19" s="3">
        <v>49.2</v>
      </c>
      <c r="E19" s="3">
        <v>0.2</v>
      </c>
      <c r="F19" s="3"/>
      <c r="G19" s="3"/>
      <c r="H19" s="4"/>
      <c r="I19" s="4"/>
      <c r="J19" s="3"/>
      <c r="K19" s="9"/>
      <c r="L19" s="3">
        <v>0.9</v>
      </c>
      <c r="M19" s="3">
        <v>1</v>
      </c>
      <c r="N19" s="3">
        <v>1.1000000000000001</v>
      </c>
      <c r="O19" s="32"/>
      <c r="P19" s="3"/>
      <c r="Q19" s="9"/>
      <c r="R19" s="3"/>
      <c r="S19" s="3"/>
      <c r="T19" s="3"/>
      <c r="U19" s="9">
        <v>1</v>
      </c>
      <c r="V19" s="3">
        <v>49.8</v>
      </c>
      <c r="W19" s="9">
        <v>100</v>
      </c>
      <c r="X19" s="3">
        <f t="shared" si="2"/>
        <v>0.9</v>
      </c>
      <c r="Y19" s="3">
        <f t="shared" si="3"/>
        <v>1</v>
      </c>
      <c r="Z19" s="3">
        <f t="shared" si="4"/>
        <v>1.1000000000000001</v>
      </c>
    </row>
    <row r="20" spans="1:26" ht="39.75" customHeight="1" x14ac:dyDescent="0.2">
      <c r="A20" s="37" t="s">
        <v>114</v>
      </c>
      <c r="B20" s="37" t="s">
        <v>181</v>
      </c>
      <c r="C20" s="9" t="s">
        <v>103</v>
      </c>
      <c r="D20" s="3">
        <v>49.2</v>
      </c>
      <c r="E20" s="3">
        <v>0.2</v>
      </c>
      <c r="F20" s="3"/>
      <c r="G20" s="3"/>
      <c r="H20" s="4"/>
      <c r="I20" s="4"/>
      <c r="J20" s="3"/>
      <c r="K20" s="9"/>
      <c r="L20" s="3">
        <v>0.3</v>
      </c>
      <c r="M20" s="3">
        <v>0.4</v>
      </c>
      <c r="N20" s="3">
        <v>0.3</v>
      </c>
      <c r="O20" s="32"/>
      <c r="P20" s="3"/>
      <c r="Q20" s="9"/>
      <c r="R20" s="3"/>
      <c r="S20" s="3"/>
      <c r="T20" s="3"/>
      <c r="U20" s="9">
        <v>4</v>
      </c>
      <c r="V20" s="3">
        <v>49.8</v>
      </c>
      <c r="W20" s="9">
        <v>100</v>
      </c>
      <c r="X20" s="3">
        <f t="shared" si="2"/>
        <v>0.3</v>
      </c>
      <c r="Y20" s="3">
        <f t="shared" si="3"/>
        <v>0.4</v>
      </c>
      <c r="Z20" s="3">
        <f t="shared" si="4"/>
        <v>0.3</v>
      </c>
    </row>
    <row r="21" spans="1:26" ht="81.75" customHeight="1" x14ac:dyDescent="0.2">
      <c r="A21" s="37" t="s">
        <v>111</v>
      </c>
      <c r="B21" s="37" t="s">
        <v>300</v>
      </c>
      <c r="C21" s="9">
        <v>1</v>
      </c>
      <c r="D21" s="3">
        <v>48.8</v>
      </c>
      <c r="E21" s="3">
        <v>0.2</v>
      </c>
      <c r="F21" s="3"/>
      <c r="G21" s="3"/>
      <c r="H21" s="3"/>
      <c r="I21" s="9">
        <v>2</v>
      </c>
      <c r="J21" s="3">
        <v>49</v>
      </c>
      <c r="K21" s="9">
        <v>10</v>
      </c>
      <c r="L21" s="3">
        <v>5.4</v>
      </c>
      <c r="M21" s="3">
        <v>5.5</v>
      </c>
      <c r="N21" s="3">
        <v>5.4</v>
      </c>
      <c r="O21" s="3"/>
      <c r="P21" s="9"/>
      <c r="Q21" s="9"/>
      <c r="R21" s="4"/>
      <c r="S21" s="32"/>
      <c r="T21" s="32"/>
      <c r="U21" s="32">
        <v>7</v>
      </c>
      <c r="V21" s="3">
        <v>49.8</v>
      </c>
      <c r="W21" s="9">
        <v>70</v>
      </c>
      <c r="X21" s="3">
        <f t="shared" si="2"/>
        <v>5.4</v>
      </c>
      <c r="Y21" s="3">
        <f t="shared" si="3"/>
        <v>5.5</v>
      </c>
      <c r="Z21" s="3">
        <f t="shared" si="4"/>
        <v>5.4</v>
      </c>
    </row>
    <row r="22" spans="1:26" ht="93" customHeight="1" x14ac:dyDescent="0.2">
      <c r="A22" s="37" t="s">
        <v>112</v>
      </c>
      <c r="B22" s="37" t="s">
        <v>266</v>
      </c>
      <c r="C22" s="9">
        <v>3</v>
      </c>
      <c r="D22" s="3">
        <v>48.6</v>
      </c>
      <c r="E22" s="3">
        <v>0.2</v>
      </c>
      <c r="F22" s="3"/>
      <c r="G22" s="3"/>
      <c r="H22" s="3"/>
      <c r="I22" s="9">
        <v>5</v>
      </c>
      <c r="J22" s="3">
        <v>48.9</v>
      </c>
      <c r="K22" s="9">
        <v>20</v>
      </c>
      <c r="L22" s="3">
        <v>6.5</v>
      </c>
      <c r="M22" s="3">
        <v>6.1</v>
      </c>
      <c r="N22" s="3">
        <v>6</v>
      </c>
      <c r="O22" s="9"/>
      <c r="P22" s="9"/>
      <c r="Q22" s="9"/>
      <c r="R22" s="4"/>
      <c r="S22" s="32"/>
      <c r="T22" s="32"/>
      <c r="U22" s="32">
        <v>12</v>
      </c>
      <c r="V22" s="3">
        <v>49.8</v>
      </c>
      <c r="W22" s="9">
        <v>45</v>
      </c>
      <c r="X22" s="3">
        <f t="shared" si="2"/>
        <v>6.5</v>
      </c>
      <c r="Y22" s="3">
        <f t="shared" si="3"/>
        <v>6.1</v>
      </c>
      <c r="Z22" s="3">
        <f t="shared" si="4"/>
        <v>6</v>
      </c>
    </row>
    <row r="23" spans="1:26" ht="105" customHeight="1" x14ac:dyDescent="0.2">
      <c r="A23" s="37" t="s">
        <v>110</v>
      </c>
      <c r="B23" s="37" t="s">
        <v>301</v>
      </c>
      <c r="C23" s="9"/>
      <c r="D23" s="3"/>
      <c r="E23" s="3"/>
      <c r="F23" s="3"/>
      <c r="G23" s="3"/>
      <c r="H23" s="3"/>
      <c r="I23" s="9"/>
      <c r="J23" s="3"/>
      <c r="K23" s="9"/>
      <c r="L23" s="3"/>
      <c r="M23" s="3"/>
      <c r="N23" s="3"/>
      <c r="O23" s="9">
        <v>4</v>
      </c>
      <c r="P23" s="3">
        <v>49.1</v>
      </c>
      <c r="Q23" s="9">
        <v>20</v>
      </c>
      <c r="R23" s="3">
        <v>3.2</v>
      </c>
      <c r="S23" s="3">
        <v>3.5</v>
      </c>
      <c r="T23" s="3">
        <v>3.4</v>
      </c>
      <c r="U23" s="32">
        <v>5</v>
      </c>
      <c r="V23" s="3">
        <v>49.8</v>
      </c>
      <c r="W23" s="9">
        <v>80</v>
      </c>
      <c r="X23" s="3">
        <f>R23</f>
        <v>3.2</v>
      </c>
      <c r="Y23" s="3">
        <f t="shared" ref="Y23:Z27" si="5">S23</f>
        <v>3.5</v>
      </c>
      <c r="Z23" s="3">
        <f t="shared" si="5"/>
        <v>3.4</v>
      </c>
    </row>
    <row r="24" spans="1:26" ht="67.5" customHeight="1" x14ac:dyDescent="0.2">
      <c r="A24" s="37" t="s">
        <v>117</v>
      </c>
      <c r="B24" s="37" t="s">
        <v>265</v>
      </c>
      <c r="C24" s="9"/>
      <c r="D24" s="3"/>
      <c r="E24" s="3"/>
      <c r="F24" s="3"/>
      <c r="G24" s="3"/>
      <c r="H24" s="3"/>
      <c r="I24" s="4"/>
      <c r="J24" s="3"/>
      <c r="K24" s="9"/>
      <c r="L24" s="4"/>
      <c r="M24" s="32"/>
      <c r="N24" s="32"/>
      <c r="O24" s="32">
        <v>4</v>
      </c>
      <c r="P24" s="3">
        <v>49.1</v>
      </c>
      <c r="Q24" s="9">
        <v>20</v>
      </c>
      <c r="R24" s="3">
        <v>3.1</v>
      </c>
      <c r="S24" s="3">
        <v>3.5</v>
      </c>
      <c r="T24" s="3">
        <v>3.4</v>
      </c>
      <c r="U24" s="9">
        <v>5</v>
      </c>
      <c r="V24" s="32">
        <v>49.8</v>
      </c>
      <c r="W24" s="9">
        <v>80</v>
      </c>
      <c r="X24" s="3">
        <f>R24</f>
        <v>3.1</v>
      </c>
      <c r="Y24" s="3">
        <f t="shared" si="5"/>
        <v>3.5</v>
      </c>
      <c r="Z24" s="3">
        <f t="shared" si="5"/>
        <v>3.4</v>
      </c>
    </row>
    <row r="25" spans="1:26" ht="54.75" customHeight="1" x14ac:dyDescent="0.2">
      <c r="A25" s="37" t="s">
        <v>194</v>
      </c>
      <c r="B25" s="37" t="s">
        <v>195</v>
      </c>
      <c r="C25" s="9"/>
      <c r="D25" s="3"/>
      <c r="E25" s="3"/>
      <c r="F25" s="3"/>
      <c r="G25" s="3"/>
      <c r="H25" s="4"/>
      <c r="I25" s="4"/>
      <c r="J25" s="3"/>
      <c r="K25" s="9"/>
      <c r="L25" s="4"/>
      <c r="M25" s="32"/>
      <c r="N25" s="32"/>
      <c r="O25" s="32">
        <v>4</v>
      </c>
      <c r="P25" s="3">
        <v>49.1</v>
      </c>
      <c r="Q25" s="9">
        <v>20</v>
      </c>
      <c r="R25" s="3">
        <v>0.4</v>
      </c>
      <c r="S25" s="3">
        <v>0.5</v>
      </c>
      <c r="T25" s="3">
        <v>0.4</v>
      </c>
      <c r="U25" s="9">
        <v>5</v>
      </c>
      <c r="V25" s="32">
        <v>49.8</v>
      </c>
      <c r="W25" s="9">
        <v>80</v>
      </c>
      <c r="X25" s="3">
        <f t="shared" ref="X25:X30" si="6">R25</f>
        <v>0.4</v>
      </c>
      <c r="Y25" s="3">
        <f t="shared" si="5"/>
        <v>0.5</v>
      </c>
      <c r="Z25" s="3">
        <f t="shared" si="5"/>
        <v>0.4</v>
      </c>
    </row>
    <row r="26" spans="1:26" ht="29.25" customHeight="1" x14ac:dyDescent="0.2">
      <c r="A26" s="53" t="s">
        <v>101</v>
      </c>
      <c r="B26" s="53" t="s">
        <v>102</v>
      </c>
      <c r="C26" s="9"/>
      <c r="D26" s="3"/>
      <c r="E26" s="3"/>
      <c r="F26" s="3"/>
      <c r="G26" s="3"/>
      <c r="H26" s="3"/>
      <c r="I26" s="3"/>
      <c r="J26" s="9"/>
      <c r="K26" s="9"/>
      <c r="L26" s="9"/>
      <c r="M26" s="9"/>
      <c r="N26" s="9"/>
      <c r="O26" s="9">
        <v>4</v>
      </c>
      <c r="P26" s="3">
        <v>49.1</v>
      </c>
      <c r="Q26" s="9">
        <v>20</v>
      </c>
      <c r="R26" s="3">
        <v>1</v>
      </c>
      <c r="S26" s="3">
        <v>1.4</v>
      </c>
      <c r="T26" s="3">
        <v>1.1000000000000001</v>
      </c>
      <c r="U26" s="9">
        <v>5</v>
      </c>
      <c r="V26" s="3">
        <v>49.8</v>
      </c>
      <c r="W26" s="9">
        <v>80</v>
      </c>
      <c r="X26" s="3">
        <f>R26</f>
        <v>1</v>
      </c>
      <c r="Y26" s="3">
        <f t="shared" si="5"/>
        <v>1.4</v>
      </c>
      <c r="Z26" s="3">
        <f t="shared" si="5"/>
        <v>1.1000000000000001</v>
      </c>
    </row>
    <row r="27" spans="1:26" ht="49.5" customHeight="1" x14ac:dyDescent="0.2">
      <c r="A27" s="37" t="s">
        <v>173</v>
      </c>
      <c r="B27" s="37" t="s">
        <v>267</v>
      </c>
      <c r="C27" s="9"/>
      <c r="D27" s="3"/>
      <c r="E27" s="3"/>
      <c r="F27" s="3"/>
      <c r="G27" s="3"/>
      <c r="H27" s="3"/>
      <c r="I27" s="3"/>
      <c r="J27" s="3"/>
      <c r="K27" s="9"/>
      <c r="L27" s="4"/>
      <c r="M27" s="32"/>
      <c r="N27" s="32"/>
      <c r="O27" s="32">
        <v>4</v>
      </c>
      <c r="P27" s="3">
        <v>49.1</v>
      </c>
      <c r="Q27" s="9">
        <v>20</v>
      </c>
      <c r="R27" s="3">
        <v>0.7</v>
      </c>
      <c r="S27" s="3">
        <v>0.8</v>
      </c>
      <c r="T27" s="3">
        <v>0.8</v>
      </c>
      <c r="U27" s="9">
        <v>5</v>
      </c>
      <c r="V27" s="32">
        <v>49.8</v>
      </c>
      <c r="W27" s="32">
        <v>80</v>
      </c>
      <c r="X27" s="3">
        <f t="shared" si="6"/>
        <v>0.7</v>
      </c>
      <c r="Y27" s="3">
        <f t="shared" si="5"/>
        <v>0.8</v>
      </c>
      <c r="Z27" s="3">
        <f t="shared" si="5"/>
        <v>0.8</v>
      </c>
    </row>
    <row r="28" spans="1:26" ht="27" customHeight="1" x14ac:dyDescent="0.2">
      <c r="A28" s="37" t="s">
        <v>118</v>
      </c>
      <c r="B28" s="37" t="s">
        <v>196</v>
      </c>
      <c r="C28" s="9"/>
      <c r="D28" s="3"/>
      <c r="E28" s="3"/>
      <c r="F28" s="3"/>
      <c r="G28" s="3"/>
      <c r="H28" s="4"/>
      <c r="I28" s="4"/>
      <c r="J28" s="3"/>
      <c r="K28" s="9"/>
      <c r="L28" s="4"/>
      <c r="M28" s="32"/>
      <c r="N28" s="32"/>
      <c r="O28" s="32">
        <v>7</v>
      </c>
      <c r="P28" s="3">
        <v>49.1</v>
      </c>
      <c r="Q28" s="9">
        <v>35</v>
      </c>
      <c r="R28" s="3">
        <v>5.7</v>
      </c>
      <c r="S28" s="3">
        <v>4.4000000000000004</v>
      </c>
      <c r="T28" s="3">
        <v>5.3</v>
      </c>
      <c r="U28" s="3"/>
      <c r="V28" s="32"/>
      <c r="W28" s="32"/>
      <c r="X28" s="32"/>
      <c r="Y28" s="3"/>
      <c r="Z28" s="3"/>
    </row>
    <row r="29" spans="1:26" ht="95.25" customHeight="1" x14ac:dyDescent="0.2">
      <c r="A29" s="37" t="s">
        <v>125</v>
      </c>
      <c r="B29" s="37" t="s">
        <v>238</v>
      </c>
      <c r="C29" s="9"/>
      <c r="D29" s="3"/>
      <c r="E29" s="4"/>
      <c r="F29" s="3"/>
      <c r="G29" s="3"/>
      <c r="H29" s="3"/>
      <c r="I29" s="9"/>
      <c r="J29" s="3"/>
      <c r="K29" s="9"/>
      <c r="L29" s="3"/>
      <c r="M29" s="3"/>
      <c r="N29" s="3"/>
      <c r="O29" s="9">
        <v>7</v>
      </c>
      <c r="P29" s="3">
        <v>49.1</v>
      </c>
      <c r="Q29" s="9">
        <v>35</v>
      </c>
      <c r="R29" s="3">
        <v>2.5</v>
      </c>
      <c r="S29" s="3">
        <v>2.8</v>
      </c>
      <c r="T29" s="3">
        <v>2.6</v>
      </c>
      <c r="U29" s="32">
        <v>5</v>
      </c>
      <c r="V29" s="3">
        <v>49.8</v>
      </c>
      <c r="W29" s="9">
        <v>80</v>
      </c>
      <c r="X29" s="3">
        <f>R29</f>
        <v>2.5</v>
      </c>
      <c r="Y29" s="3">
        <f>S29</f>
        <v>2.8</v>
      </c>
      <c r="Z29" s="3">
        <f>T29</f>
        <v>2.6</v>
      </c>
    </row>
    <row r="30" spans="1:26" ht="79.5" customHeight="1" x14ac:dyDescent="0.2">
      <c r="A30" s="37" t="s">
        <v>48</v>
      </c>
      <c r="B30" s="37" t="s">
        <v>372</v>
      </c>
      <c r="C30" s="9"/>
      <c r="D30" s="3"/>
      <c r="E30" s="4"/>
      <c r="F30" s="3"/>
      <c r="G30" s="3"/>
      <c r="H30" s="3"/>
      <c r="I30" s="9"/>
      <c r="J30" s="3"/>
      <c r="K30" s="9"/>
      <c r="L30" s="3"/>
      <c r="M30" s="3"/>
      <c r="N30" s="9"/>
      <c r="O30" s="9">
        <v>7</v>
      </c>
      <c r="P30" s="3">
        <v>49.1</v>
      </c>
      <c r="Q30" s="9">
        <v>35</v>
      </c>
      <c r="R30" s="3">
        <v>5.2</v>
      </c>
      <c r="S30" s="32">
        <v>5.4</v>
      </c>
      <c r="T30" s="3">
        <v>5.3</v>
      </c>
      <c r="U30" s="9">
        <v>5</v>
      </c>
      <c r="V30" s="3">
        <v>49.8</v>
      </c>
      <c r="W30" s="9">
        <v>80</v>
      </c>
      <c r="X30" s="3">
        <f t="shared" si="6"/>
        <v>5.2</v>
      </c>
      <c r="Y30" s="3">
        <f>S30</f>
        <v>5.4</v>
      </c>
      <c r="Z30" s="3">
        <f>T30</f>
        <v>5.3</v>
      </c>
    </row>
    <row r="31" spans="1:26" s="56" customFormat="1" x14ac:dyDescent="0.2">
      <c r="A31" s="54"/>
      <c r="B31" s="55" t="s">
        <v>130</v>
      </c>
      <c r="C31" s="270" t="s">
        <v>462</v>
      </c>
      <c r="F31" s="57">
        <f>SUM(F10:F30)</f>
        <v>0</v>
      </c>
      <c r="G31" s="57">
        <f>SUM(G10:G30)</f>
        <v>0</v>
      </c>
      <c r="H31" s="57">
        <f>SUM(H10:H30)</f>
        <v>0</v>
      </c>
      <c r="K31" s="57"/>
      <c r="L31" s="57">
        <f>SUM(L10:L30)</f>
        <v>19</v>
      </c>
      <c r="M31" s="57">
        <f>SUM(M10:M30)</f>
        <v>19.7</v>
      </c>
      <c r="N31" s="57">
        <f>SUM(N10:N30)</f>
        <v>19.3</v>
      </c>
      <c r="O31" s="57"/>
      <c r="P31" s="57"/>
      <c r="Q31" s="57"/>
      <c r="R31" s="57">
        <f>SUM(R10:R30)</f>
        <v>21.8</v>
      </c>
      <c r="S31" s="57">
        <f>SUM(S10:S30)</f>
        <v>22.3</v>
      </c>
      <c r="T31" s="57">
        <f>SUM(T10:T30)</f>
        <v>22.3</v>
      </c>
      <c r="U31" s="57"/>
      <c r="V31" s="57"/>
      <c r="W31" s="57"/>
      <c r="X31" s="57">
        <f>SUM(X10:X30)</f>
        <v>33.299999999999997</v>
      </c>
      <c r="Y31" s="57">
        <f>SUM(Y10:Y30)</f>
        <v>35.6</v>
      </c>
      <c r="Z31" s="57">
        <f>SUM(Z10:Z30)</f>
        <v>34.4</v>
      </c>
    </row>
    <row r="32" spans="1:26" s="56" customFormat="1" x14ac:dyDescent="0.2">
      <c r="A32" s="54"/>
      <c r="B32" s="55"/>
      <c r="C32" s="270" t="s">
        <v>362</v>
      </c>
      <c r="F32" s="57"/>
      <c r="G32" s="57"/>
      <c r="H32" s="57"/>
      <c r="L32" s="57">
        <f>SUM(L21:L22)</f>
        <v>11.9</v>
      </c>
      <c r="M32" s="57">
        <f>SUM(M21:M22)</f>
        <v>11.6</v>
      </c>
      <c r="N32" s="57">
        <f>SUM(N21:N22)</f>
        <v>11.4</v>
      </c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</row>
    <row r="33" spans="1:26" x14ac:dyDescent="0.2">
      <c r="C33" s="187" t="s">
        <v>307</v>
      </c>
      <c r="F33" s="57">
        <f>F31+R31</f>
        <v>21.8</v>
      </c>
      <c r="G33" s="57">
        <f>G31+S31</f>
        <v>22.3</v>
      </c>
      <c r="H33" s="57">
        <f>H31+T31</f>
        <v>22.3</v>
      </c>
      <c r="I33" s="31"/>
      <c r="L33" s="125">
        <f>L31+R31</f>
        <v>40.799999999999997</v>
      </c>
      <c r="M33" s="125">
        <f>M31+S31</f>
        <v>42</v>
      </c>
      <c r="N33" s="125">
        <f>N31+T31</f>
        <v>41.6</v>
      </c>
    </row>
    <row r="34" spans="1:26" hidden="1" x14ac:dyDescent="0.2"/>
    <row r="35" spans="1:26" hidden="1" x14ac:dyDescent="0.2">
      <c r="B35" s="133"/>
      <c r="D35" s="241" t="s">
        <v>103</v>
      </c>
      <c r="E35" s="125">
        <v>49.2</v>
      </c>
      <c r="F35" s="125">
        <f>SUM(F10:F20)</f>
        <v>0</v>
      </c>
      <c r="G35" s="31">
        <f>SUM(G10:G16)</f>
        <v>0</v>
      </c>
      <c r="H35" s="31">
        <f>SUM(H10:H16)</f>
        <v>0</v>
      </c>
      <c r="L35" s="125">
        <f>SUM(L10:L20)</f>
        <v>7.1</v>
      </c>
      <c r="M35" s="125">
        <f>SUM(M10:M20)</f>
        <v>8.1</v>
      </c>
      <c r="N35" s="125">
        <f>SUM(N10:N20)</f>
        <v>7.9</v>
      </c>
      <c r="U35" s="125">
        <f>D10</f>
        <v>49.2</v>
      </c>
      <c r="V35" s="86">
        <f>V10</f>
        <v>49.8</v>
      </c>
      <c r="W35" s="33">
        <v>100</v>
      </c>
      <c r="X35" s="31">
        <f>X10+X11+X12+X13+X16+X19+X20</f>
        <v>4.5999999999999996</v>
      </c>
      <c r="Y35" s="31">
        <f>Y10+Y11+Y12+Y13+Y16+Y19+Y20</f>
        <v>5.2</v>
      </c>
      <c r="Z35" s="31">
        <f>Z10+Z11+Z12+Z13+Z16+Z19+Z20</f>
        <v>5.2</v>
      </c>
    </row>
    <row r="36" spans="1:26" hidden="1" x14ac:dyDescent="0.2">
      <c r="B36" s="133"/>
      <c r="D36" s="31"/>
      <c r="F36" s="31"/>
      <c r="G36" s="31"/>
      <c r="H36" s="31"/>
      <c r="P36" s="31"/>
      <c r="U36" s="125">
        <v>49.2</v>
      </c>
      <c r="V36" s="86">
        <f>V17</f>
        <v>49.8</v>
      </c>
      <c r="W36" s="33">
        <v>90</v>
      </c>
      <c r="X36" s="31">
        <f>X17+X18</f>
        <v>0.7</v>
      </c>
      <c r="Y36" s="31">
        <f>Y17+Y18</f>
        <v>0.9</v>
      </c>
      <c r="Z36" s="31">
        <f>Z17+Z18</f>
        <v>0.8</v>
      </c>
    </row>
    <row r="37" spans="1:26" hidden="1" x14ac:dyDescent="0.2">
      <c r="B37" s="31"/>
      <c r="C37" s="31">
        <f>D21</f>
        <v>48.8</v>
      </c>
      <c r="D37" s="31">
        <f>L37</f>
        <v>5.4</v>
      </c>
      <c r="F37" s="31"/>
      <c r="G37" s="31"/>
      <c r="H37" s="31"/>
      <c r="J37" s="31">
        <f t="shared" ref="J37:L38" si="7">J21</f>
        <v>49</v>
      </c>
      <c r="K37" s="41">
        <f t="shared" si="7"/>
        <v>10</v>
      </c>
      <c r="L37" s="31">
        <f t="shared" si="7"/>
        <v>5.4</v>
      </c>
      <c r="M37" s="31">
        <f>M21</f>
        <v>5.5</v>
      </c>
      <c r="N37" s="31">
        <f>N21</f>
        <v>5.4</v>
      </c>
      <c r="P37" s="31"/>
      <c r="U37" s="125">
        <f>P26</f>
        <v>49.1</v>
      </c>
      <c r="V37" s="86">
        <f>V26</f>
        <v>49.8</v>
      </c>
      <c r="W37" s="33">
        <v>80</v>
      </c>
      <c r="X37" s="31">
        <f>X23+X24+X25+X26+X27+X29+X30</f>
        <v>16.100000000000001</v>
      </c>
      <c r="Y37" s="31">
        <f>Y23+Y24+Y25+Y26+Y27+Y29+Y30</f>
        <v>17.899999999999999</v>
      </c>
      <c r="Z37" s="31">
        <f>Z23+Z24+Z25+Z26+Z27+Z29+Z30</f>
        <v>17</v>
      </c>
    </row>
    <row r="38" spans="1:26" hidden="1" x14ac:dyDescent="0.2">
      <c r="B38" s="31"/>
      <c r="C38" s="31">
        <f>D22</f>
        <v>48.6</v>
      </c>
      <c r="D38" s="31">
        <f>L38</f>
        <v>6.5</v>
      </c>
      <c r="F38" s="31"/>
      <c r="G38" s="31"/>
      <c r="H38" s="31"/>
      <c r="J38" s="31">
        <f t="shared" si="7"/>
        <v>48.9</v>
      </c>
      <c r="K38" s="41">
        <f t="shared" si="7"/>
        <v>20</v>
      </c>
      <c r="L38" s="31">
        <f t="shared" si="7"/>
        <v>6.5</v>
      </c>
      <c r="M38" s="31">
        <f>M22</f>
        <v>6.1</v>
      </c>
      <c r="N38" s="31">
        <f>N22</f>
        <v>6</v>
      </c>
      <c r="U38" s="125">
        <f>D21</f>
        <v>48.8</v>
      </c>
      <c r="V38" s="86">
        <f t="shared" ref="V38:X39" si="8">V21</f>
        <v>49.8</v>
      </c>
      <c r="W38" s="33">
        <f t="shared" si="8"/>
        <v>70</v>
      </c>
      <c r="X38" s="31">
        <f t="shared" si="8"/>
        <v>5.4</v>
      </c>
      <c r="Y38" s="31">
        <f>Y21</f>
        <v>5.5</v>
      </c>
      <c r="Z38" s="31">
        <f>Z21</f>
        <v>5.4</v>
      </c>
    </row>
    <row r="39" spans="1:26" hidden="1" x14ac:dyDescent="0.2">
      <c r="B39" s="133"/>
      <c r="C39" s="213" t="s">
        <v>2</v>
      </c>
      <c r="D39" s="125">
        <f>SUM(D37:D38)</f>
        <v>11.9</v>
      </c>
      <c r="F39" s="57"/>
      <c r="G39" s="57"/>
      <c r="H39" s="57"/>
      <c r="I39" s="56"/>
      <c r="J39" s="56"/>
      <c r="K39" s="56"/>
      <c r="L39" s="57">
        <f>SUM(L37:L38)</f>
        <v>11.9</v>
      </c>
      <c r="M39" s="57">
        <f>SUM(M37:M38)</f>
        <v>11.6</v>
      </c>
      <c r="N39" s="57">
        <f>SUM(N37:N38)</f>
        <v>11.4</v>
      </c>
      <c r="U39" s="125">
        <f>D22</f>
        <v>48.6</v>
      </c>
      <c r="V39" s="86">
        <f t="shared" si="8"/>
        <v>49.8</v>
      </c>
      <c r="W39" s="33">
        <f t="shared" si="8"/>
        <v>45</v>
      </c>
      <c r="X39" s="31">
        <f t="shared" si="8"/>
        <v>6.5</v>
      </c>
      <c r="Y39" s="31">
        <f>Y22</f>
        <v>6.1</v>
      </c>
      <c r="Z39" s="31">
        <f>Z22</f>
        <v>6</v>
      </c>
    </row>
    <row r="40" spans="1:26" hidden="1" x14ac:dyDescent="0.2">
      <c r="B40" s="133"/>
      <c r="C40" s="213" t="s">
        <v>404</v>
      </c>
      <c r="F40" s="125"/>
      <c r="I40" s="57"/>
      <c r="J40" s="57"/>
      <c r="K40" s="57"/>
      <c r="L40" s="63">
        <f>L32-L39</f>
        <v>0</v>
      </c>
      <c r="M40" s="63">
        <f>M32-M39</f>
        <v>0</v>
      </c>
      <c r="N40" s="63">
        <f>N32-N39</f>
        <v>0</v>
      </c>
      <c r="X40" s="57">
        <f>SUM(X35:X39)</f>
        <v>33.299999999999997</v>
      </c>
      <c r="Y40" s="57">
        <f>SUM(Y35:Y39)</f>
        <v>35.6</v>
      </c>
      <c r="Z40" s="57">
        <f>SUM(Z35:Z39)</f>
        <v>34.4</v>
      </c>
    </row>
    <row r="41" spans="1:26" s="56" customFormat="1" hidden="1" x14ac:dyDescent="0.2">
      <c r="A41" s="54"/>
      <c r="B41" s="54"/>
      <c r="M41" s="57"/>
      <c r="N41" s="57"/>
      <c r="U41" s="133"/>
      <c r="X41" s="63">
        <f>X31-X40</f>
        <v>0</v>
      </c>
      <c r="Y41" s="63">
        <f>Y31-Y40</f>
        <v>0</v>
      </c>
      <c r="Z41" s="63">
        <f>Z31-Z40</f>
        <v>0</v>
      </c>
    </row>
    <row r="42" spans="1:26" hidden="1" x14ac:dyDescent="0.2">
      <c r="M42" s="63"/>
      <c r="N42" s="63"/>
      <c r="U42" s="56"/>
      <c r="Y42" s="63"/>
      <c r="Z42" s="63"/>
    </row>
    <row r="43" spans="1:26" x14ac:dyDescent="0.2">
      <c r="F43" s="63"/>
      <c r="G43" s="63"/>
      <c r="H43" s="63"/>
    </row>
  </sheetData>
  <mergeCells count="18">
    <mergeCell ref="P7:Q7"/>
    <mergeCell ref="L6:N7"/>
    <mergeCell ref="R6:T7"/>
    <mergeCell ref="V7:W7"/>
    <mergeCell ref="A9:Z9"/>
    <mergeCell ref="F7:H7"/>
    <mergeCell ref="A6:A8"/>
    <mergeCell ref="B6:B8"/>
    <mergeCell ref="C6:H6"/>
    <mergeCell ref="U7:U8"/>
    <mergeCell ref="C7:C8"/>
    <mergeCell ref="I7:I8"/>
    <mergeCell ref="O7:O8"/>
    <mergeCell ref="X6:Z7"/>
    <mergeCell ref="U6:W6"/>
    <mergeCell ref="O6:Q6"/>
    <mergeCell ref="D7:E7"/>
    <mergeCell ref="J7:K7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65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35" sqref="C35"/>
    </sheetView>
  </sheetViews>
  <sheetFormatPr defaultColWidth="0.85546875" defaultRowHeight="12.75" x14ac:dyDescent="0.2"/>
  <cols>
    <col min="1" max="1" width="8.7109375" style="134" customWidth="1"/>
    <col min="2" max="2" width="5.7109375" style="134" customWidth="1"/>
    <col min="3" max="4" width="5.7109375" style="215" customWidth="1"/>
    <col min="5" max="5" width="5.7109375" style="134" customWidth="1"/>
    <col min="6" max="7" width="5.7109375" style="215" customWidth="1"/>
    <col min="8" max="8" width="5.7109375" style="134" customWidth="1"/>
    <col min="9" max="10" width="5.7109375" style="215" customWidth="1"/>
    <col min="11" max="11" width="5.7109375" style="134" customWidth="1"/>
    <col min="12" max="13" width="5.7109375" style="215" customWidth="1"/>
    <col min="14" max="14" width="5.7109375" style="134" customWidth="1"/>
    <col min="15" max="16" width="5.7109375" style="215" customWidth="1"/>
    <col min="17" max="17" width="5.7109375" style="134" customWidth="1"/>
    <col min="18" max="19" width="5.7109375" style="215" customWidth="1"/>
    <col min="20" max="20" width="5.7109375" style="134" customWidth="1"/>
    <col min="21" max="22" width="5.7109375" style="215" customWidth="1"/>
    <col min="23" max="23" width="5.7109375" style="134" customWidth="1"/>
    <col min="24" max="25" width="5.7109375" style="215" customWidth="1"/>
    <col min="26" max="26" width="5.7109375" style="134" customWidth="1"/>
    <col min="27" max="28" width="5.7109375" style="215" customWidth="1"/>
    <col min="29" max="29" width="5.7109375" style="134" customWidth="1"/>
    <col min="30" max="31" width="5.7109375" style="215" customWidth="1"/>
    <col min="32" max="32" width="5.7109375" style="134" customWidth="1"/>
    <col min="33" max="34" width="5.7109375" style="215" customWidth="1"/>
    <col min="35" max="35" width="5.7109375" style="134" customWidth="1"/>
    <col min="36" max="37" width="5.7109375" style="215" customWidth="1"/>
    <col min="38" max="38" width="5.7109375" style="134" customWidth="1"/>
    <col min="39" max="40" width="5.7109375" style="215" customWidth="1"/>
    <col min="41" max="41" width="5.7109375" style="134" customWidth="1"/>
    <col min="42" max="43" width="5.7109375" style="215" customWidth="1"/>
    <col min="44" max="44" width="5.7109375" style="134" customWidth="1"/>
    <col min="45" max="46" width="5.7109375" style="215" customWidth="1"/>
    <col min="47" max="47" width="5.7109375" style="134" customWidth="1"/>
    <col min="48" max="49" width="5.7109375" style="215" customWidth="1"/>
    <col min="50" max="50" width="5.7109375" style="134" customWidth="1"/>
    <col min="51" max="52" width="5.7109375" style="215" customWidth="1"/>
    <col min="53" max="53" width="5.7109375" style="134" customWidth="1"/>
    <col min="54" max="55" width="5.7109375" style="215" customWidth="1"/>
    <col min="56" max="56" width="5.7109375" style="134" customWidth="1"/>
    <col min="57" max="58" width="5.7109375" style="215" customWidth="1"/>
    <col min="59" max="59" width="5.5703125" style="134" customWidth="1"/>
    <col min="60" max="61" width="5.7109375" style="215" customWidth="1"/>
    <col min="62" max="62" width="5.7109375" style="134" customWidth="1"/>
    <col min="63" max="64" width="5.7109375" style="215" customWidth="1"/>
    <col min="65" max="65" width="5.7109375" style="134" customWidth="1"/>
    <col min="66" max="67" width="5.7109375" style="215" customWidth="1"/>
    <col min="68" max="68" width="5.7109375" style="134" customWidth="1"/>
    <col min="69" max="70" width="5.7109375" style="215" customWidth="1"/>
    <col min="71" max="71" width="5.7109375" style="134" customWidth="1"/>
    <col min="72" max="73" width="5.7109375" style="215" customWidth="1"/>
    <col min="74" max="74" width="7.140625" style="134" customWidth="1"/>
    <col min="75" max="76" width="5.7109375" style="215" customWidth="1"/>
    <col min="77" max="77" width="5.7109375" style="134" customWidth="1"/>
    <col min="78" max="79" width="5.7109375" style="215" customWidth="1"/>
    <col min="80" max="80" width="5.7109375" style="134" customWidth="1"/>
    <col min="81" max="82" width="5.7109375" style="215" customWidth="1"/>
    <col min="83" max="83" width="5.7109375" style="134" customWidth="1"/>
    <col min="84" max="85" width="5.7109375" style="215" customWidth="1"/>
    <col min="86" max="86" width="5.7109375" style="134" customWidth="1"/>
    <col min="87" max="88" width="5.7109375" style="215" customWidth="1"/>
    <col min="89" max="89" width="5.7109375" style="134" customWidth="1"/>
    <col min="90" max="91" width="5.7109375" style="215" customWidth="1"/>
    <col min="92" max="92" width="5.7109375" style="134" customWidth="1"/>
    <col min="93" max="94" width="5.7109375" style="215" customWidth="1"/>
    <col min="95" max="95" width="6.7109375" style="134" customWidth="1"/>
    <col min="96" max="96" width="6.28515625" style="134" customWidth="1"/>
    <col min="97" max="97" width="6.140625" style="134" customWidth="1"/>
    <col min="98" max="169" width="4.7109375" style="134" customWidth="1"/>
    <col min="170" max="16384" width="0.85546875" style="134"/>
  </cols>
  <sheetData>
    <row r="1" spans="1:95" x14ac:dyDescent="0.2">
      <c r="A1" s="314"/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  <c r="AA1" s="314"/>
      <c r="AB1" s="314"/>
      <c r="AC1" s="314"/>
      <c r="AD1" s="314"/>
      <c r="AE1" s="314"/>
      <c r="AF1" s="314"/>
      <c r="AG1" s="314"/>
      <c r="AH1" s="314"/>
      <c r="AI1" s="314"/>
      <c r="AJ1" s="314"/>
      <c r="AK1" s="314"/>
      <c r="AL1" s="314"/>
      <c r="AM1" s="314"/>
      <c r="AN1" s="314"/>
      <c r="AO1" s="314"/>
      <c r="AP1" s="314"/>
      <c r="AQ1" s="314"/>
      <c r="AR1" s="314"/>
      <c r="AS1" s="314"/>
      <c r="AT1" s="314"/>
      <c r="AU1" s="314"/>
      <c r="AV1" s="314"/>
      <c r="AW1" s="314"/>
      <c r="AX1" s="314"/>
      <c r="AY1" s="314"/>
      <c r="AZ1" s="314"/>
      <c r="BA1" s="314"/>
      <c r="BB1" s="314"/>
      <c r="BC1" s="314"/>
      <c r="BD1" s="314"/>
      <c r="BE1" s="314"/>
      <c r="BF1" s="314"/>
      <c r="BG1" s="314"/>
      <c r="BH1" s="314"/>
      <c r="BI1" s="314"/>
      <c r="BJ1" s="314"/>
      <c r="BK1" s="314"/>
      <c r="BL1" s="314"/>
      <c r="BM1" s="314"/>
      <c r="BN1" s="314"/>
      <c r="BO1" s="314"/>
      <c r="BP1" s="314"/>
      <c r="BQ1" s="314"/>
      <c r="BR1" s="314"/>
      <c r="BS1" s="314"/>
      <c r="BT1" s="314"/>
      <c r="BU1" s="314"/>
      <c r="BV1" s="314"/>
      <c r="BW1" s="314"/>
      <c r="BX1" s="314"/>
      <c r="BY1" s="314"/>
      <c r="BZ1" s="314"/>
      <c r="CA1" s="314"/>
      <c r="CB1" s="314"/>
      <c r="CC1" s="314"/>
      <c r="CD1" s="314"/>
      <c r="CE1" s="314"/>
      <c r="CF1" s="314"/>
      <c r="CG1" s="314"/>
      <c r="CH1" s="314"/>
      <c r="CI1" s="314"/>
      <c r="CJ1" s="314"/>
      <c r="CK1" s="314"/>
      <c r="CL1" s="314"/>
      <c r="CM1" s="314"/>
      <c r="CN1" s="314"/>
      <c r="CO1" s="314"/>
      <c r="CP1" s="314"/>
    </row>
    <row r="2" spans="1:95" ht="3" customHeight="1" x14ac:dyDescent="0.2"/>
    <row r="3" spans="1:95" x14ac:dyDescent="0.2">
      <c r="A3" s="314" t="s">
        <v>5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4"/>
      <c r="W3" s="314"/>
      <c r="X3" s="314"/>
      <c r="Y3" s="314"/>
      <c r="Z3" s="314"/>
      <c r="AA3" s="314"/>
      <c r="AB3" s="314"/>
      <c r="AC3" s="314"/>
      <c r="AD3" s="314"/>
      <c r="AE3" s="314"/>
      <c r="AF3" s="314"/>
      <c r="AG3" s="314"/>
      <c r="AH3" s="314"/>
      <c r="AI3" s="314"/>
      <c r="AJ3" s="314"/>
      <c r="AK3" s="314"/>
      <c r="AL3" s="314"/>
      <c r="AM3" s="314"/>
      <c r="AN3" s="314"/>
      <c r="AO3" s="314"/>
      <c r="AP3" s="314"/>
      <c r="AQ3" s="314"/>
      <c r="AR3" s="314"/>
      <c r="AS3" s="314"/>
      <c r="AT3" s="314"/>
      <c r="AU3" s="314"/>
      <c r="AV3" s="314"/>
      <c r="AW3" s="314"/>
      <c r="AX3" s="314"/>
      <c r="AY3" s="314"/>
      <c r="AZ3" s="314"/>
      <c r="BA3" s="314"/>
      <c r="BB3" s="314"/>
      <c r="BC3" s="314"/>
      <c r="BD3" s="314"/>
      <c r="BE3" s="314"/>
      <c r="BF3" s="314"/>
      <c r="BG3" s="314"/>
      <c r="BH3" s="314"/>
      <c r="BI3" s="314"/>
      <c r="BJ3" s="314"/>
      <c r="BK3" s="314"/>
      <c r="BL3" s="314"/>
      <c r="BM3" s="314"/>
      <c r="BN3" s="314"/>
      <c r="BO3" s="314"/>
      <c r="BP3" s="314"/>
      <c r="BQ3" s="314"/>
      <c r="BR3" s="314"/>
      <c r="BS3" s="314"/>
      <c r="BT3" s="314"/>
      <c r="BU3" s="314"/>
      <c r="BV3" s="314"/>
      <c r="BW3" s="314"/>
      <c r="BX3" s="314"/>
      <c r="BY3" s="314"/>
      <c r="BZ3" s="314"/>
      <c r="CA3" s="314"/>
      <c r="CB3" s="314"/>
      <c r="CC3" s="314"/>
      <c r="CD3" s="314"/>
      <c r="CE3" s="314"/>
      <c r="CF3" s="314"/>
      <c r="CG3" s="314"/>
      <c r="CH3" s="314"/>
      <c r="CI3" s="314"/>
      <c r="CJ3" s="314"/>
      <c r="CK3" s="314"/>
      <c r="CL3" s="314"/>
      <c r="CM3" s="314"/>
      <c r="CN3" s="314"/>
      <c r="CO3" s="314"/>
      <c r="CP3" s="314"/>
      <c r="CQ3" s="188" t="s">
        <v>313</v>
      </c>
    </row>
    <row r="4" spans="1:95" x14ac:dyDescent="0.2">
      <c r="A4" s="194"/>
      <c r="B4" s="194"/>
      <c r="C4" s="221"/>
      <c r="D4" s="221"/>
      <c r="E4" s="194"/>
      <c r="F4" s="221"/>
      <c r="G4" s="221"/>
      <c r="H4" s="194"/>
      <c r="I4" s="221"/>
      <c r="J4" s="221"/>
      <c r="K4" s="194"/>
      <c r="L4" s="221"/>
      <c r="M4" s="221"/>
      <c r="N4" s="194"/>
      <c r="O4" s="221"/>
      <c r="P4" s="221"/>
      <c r="Q4" s="194"/>
      <c r="R4" s="221"/>
      <c r="S4" s="221"/>
      <c r="T4" s="194"/>
      <c r="U4" s="221"/>
      <c r="V4" s="221"/>
      <c r="W4" s="194"/>
      <c r="X4" s="221"/>
      <c r="Y4" s="221"/>
      <c r="Z4" s="194"/>
      <c r="AA4" s="221"/>
      <c r="AB4" s="221"/>
      <c r="AC4" s="194"/>
      <c r="AD4" s="221"/>
      <c r="AE4" s="221"/>
      <c r="AF4" s="194"/>
      <c r="AG4" s="221"/>
      <c r="AH4" s="221"/>
      <c r="AI4" s="194"/>
      <c r="AJ4" s="221"/>
      <c r="AK4" s="221"/>
      <c r="AL4" s="194"/>
      <c r="AM4" s="221"/>
      <c r="AN4" s="221"/>
      <c r="AO4" s="194"/>
      <c r="AP4" s="221"/>
      <c r="AQ4" s="221"/>
      <c r="AR4" s="194"/>
      <c r="AS4" s="221"/>
      <c r="AT4" s="221"/>
      <c r="AU4" s="194"/>
      <c r="AV4" s="221"/>
      <c r="AW4" s="221"/>
      <c r="AX4" s="194"/>
      <c r="AY4" s="221"/>
      <c r="AZ4" s="221"/>
      <c r="BA4" s="194"/>
      <c r="BB4" s="221"/>
      <c r="BC4" s="221"/>
      <c r="BD4" s="194"/>
      <c r="BE4" s="221"/>
      <c r="BF4" s="221"/>
      <c r="BG4" s="244"/>
      <c r="BH4" s="221"/>
      <c r="BI4" s="221"/>
      <c r="BJ4" s="244"/>
      <c r="BK4" s="221"/>
      <c r="BL4" s="221"/>
      <c r="BM4" s="244"/>
      <c r="BN4" s="221"/>
      <c r="BO4" s="221"/>
      <c r="BP4" s="244"/>
      <c r="BQ4" s="221"/>
      <c r="BR4" s="221"/>
      <c r="BS4" s="194"/>
      <c r="BT4" s="221"/>
      <c r="BU4" s="221"/>
      <c r="BV4" s="194"/>
      <c r="BW4" s="221"/>
      <c r="BX4" s="221"/>
      <c r="BY4" s="194"/>
      <c r="BZ4" s="221"/>
      <c r="CA4" s="221"/>
      <c r="CB4" s="194"/>
      <c r="CC4" s="221"/>
      <c r="CD4" s="221"/>
      <c r="CE4" s="194"/>
      <c r="CF4" s="221"/>
      <c r="CG4" s="221"/>
      <c r="CH4" s="194"/>
      <c r="CI4" s="221"/>
      <c r="CJ4" s="221"/>
      <c r="CK4" s="194"/>
      <c r="CL4" s="221"/>
      <c r="CM4" s="221"/>
      <c r="CN4" s="194"/>
      <c r="CO4" s="221"/>
      <c r="CP4" s="221"/>
    </row>
    <row r="5" spans="1:95" ht="15" customHeight="1" x14ac:dyDescent="0.2">
      <c r="A5" s="43"/>
      <c r="B5" s="192" t="str">
        <f>'Сумма АЧР'!C9</f>
        <v>04-00</v>
      </c>
      <c r="C5" s="222" t="str">
        <f>'Сумма АЧР'!D9</f>
        <v>09-00</v>
      </c>
      <c r="D5" s="222" t="str">
        <f>'Сумма АЧР'!E9</f>
        <v>18-00</v>
      </c>
      <c r="E5" s="192" t="str">
        <f t="shared" ref="E5:AE5" si="0">B5</f>
        <v>04-00</v>
      </c>
      <c r="F5" s="222" t="str">
        <f t="shared" si="0"/>
        <v>09-00</v>
      </c>
      <c r="G5" s="222" t="str">
        <f t="shared" si="0"/>
        <v>18-00</v>
      </c>
      <c r="H5" s="192" t="str">
        <f t="shared" si="0"/>
        <v>04-00</v>
      </c>
      <c r="I5" s="222" t="str">
        <f t="shared" si="0"/>
        <v>09-00</v>
      </c>
      <c r="J5" s="222" t="str">
        <f t="shared" si="0"/>
        <v>18-00</v>
      </c>
      <c r="K5" s="192" t="str">
        <f t="shared" si="0"/>
        <v>04-00</v>
      </c>
      <c r="L5" s="222" t="str">
        <f t="shared" si="0"/>
        <v>09-00</v>
      </c>
      <c r="M5" s="222" t="str">
        <f t="shared" si="0"/>
        <v>18-00</v>
      </c>
      <c r="N5" s="192" t="str">
        <f t="shared" si="0"/>
        <v>04-00</v>
      </c>
      <c r="O5" s="222" t="str">
        <f t="shared" si="0"/>
        <v>09-00</v>
      </c>
      <c r="P5" s="222" t="str">
        <f t="shared" si="0"/>
        <v>18-00</v>
      </c>
      <c r="Q5" s="192" t="str">
        <f t="shared" si="0"/>
        <v>04-00</v>
      </c>
      <c r="R5" s="222" t="str">
        <f t="shared" si="0"/>
        <v>09-00</v>
      </c>
      <c r="S5" s="222" t="str">
        <f t="shared" si="0"/>
        <v>18-00</v>
      </c>
      <c r="T5" s="192" t="str">
        <f t="shared" si="0"/>
        <v>04-00</v>
      </c>
      <c r="U5" s="222" t="str">
        <f t="shared" si="0"/>
        <v>09-00</v>
      </c>
      <c r="V5" s="222" t="str">
        <f t="shared" si="0"/>
        <v>18-00</v>
      </c>
      <c r="W5" s="192" t="str">
        <f t="shared" si="0"/>
        <v>04-00</v>
      </c>
      <c r="X5" s="222" t="str">
        <f t="shared" si="0"/>
        <v>09-00</v>
      </c>
      <c r="Y5" s="222" t="str">
        <f t="shared" si="0"/>
        <v>18-00</v>
      </c>
      <c r="Z5" s="192" t="str">
        <f t="shared" si="0"/>
        <v>04-00</v>
      </c>
      <c r="AA5" s="222" t="str">
        <f t="shared" si="0"/>
        <v>09-00</v>
      </c>
      <c r="AB5" s="222" t="str">
        <f t="shared" si="0"/>
        <v>18-00</v>
      </c>
      <c r="AC5" s="192" t="str">
        <f t="shared" si="0"/>
        <v>04-00</v>
      </c>
      <c r="AD5" s="222" t="str">
        <f t="shared" si="0"/>
        <v>09-00</v>
      </c>
      <c r="AE5" s="222" t="str">
        <f t="shared" si="0"/>
        <v>18-00</v>
      </c>
      <c r="AF5" s="192" t="str">
        <f>K5</f>
        <v>04-00</v>
      </c>
      <c r="AG5" s="222" t="str">
        <f>L5</f>
        <v>09-00</v>
      </c>
      <c r="AH5" s="222" t="str">
        <f>M5</f>
        <v>18-00</v>
      </c>
      <c r="AI5" s="192" t="str">
        <f t="shared" ref="AI5:AU5" si="1">AF5</f>
        <v>04-00</v>
      </c>
      <c r="AJ5" s="222" t="str">
        <f t="shared" si="1"/>
        <v>09-00</v>
      </c>
      <c r="AK5" s="222" t="str">
        <f t="shared" si="1"/>
        <v>18-00</v>
      </c>
      <c r="AL5" s="192" t="str">
        <f t="shared" si="1"/>
        <v>04-00</v>
      </c>
      <c r="AM5" s="222" t="str">
        <f t="shared" si="1"/>
        <v>09-00</v>
      </c>
      <c r="AN5" s="222" t="str">
        <f t="shared" si="1"/>
        <v>18-00</v>
      </c>
      <c r="AO5" s="192" t="str">
        <f t="shared" si="1"/>
        <v>04-00</v>
      </c>
      <c r="AP5" s="222" t="str">
        <f t="shared" si="1"/>
        <v>09-00</v>
      </c>
      <c r="AQ5" s="222" t="str">
        <f t="shared" si="1"/>
        <v>18-00</v>
      </c>
      <c r="AR5" s="192" t="str">
        <f t="shared" si="1"/>
        <v>04-00</v>
      </c>
      <c r="AS5" s="222" t="str">
        <f t="shared" si="1"/>
        <v>09-00</v>
      </c>
      <c r="AT5" s="222" t="str">
        <f t="shared" si="1"/>
        <v>18-00</v>
      </c>
      <c r="AU5" s="192" t="str">
        <f t="shared" si="1"/>
        <v>04-00</v>
      </c>
      <c r="AV5" s="222"/>
      <c r="AW5" s="222"/>
      <c r="AX5" s="192" t="str">
        <f>AR5</f>
        <v>04-00</v>
      </c>
      <c r="AY5" s="222"/>
      <c r="AZ5" s="222"/>
      <c r="BA5" s="192" t="str">
        <f>AF5</f>
        <v>04-00</v>
      </c>
      <c r="BB5" s="222" t="str">
        <f>AG5</f>
        <v>09-00</v>
      </c>
      <c r="BC5" s="222" t="str">
        <f>AH5</f>
        <v>18-00</v>
      </c>
      <c r="BD5" s="192" t="str">
        <f>BA5</f>
        <v>04-00</v>
      </c>
      <c r="BE5" s="222" t="str">
        <f>BB5</f>
        <v>09-00</v>
      </c>
      <c r="BF5" s="222" t="str">
        <f>BC5</f>
        <v>18-00</v>
      </c>
      <c r="BG5" s="243" t="str">
        <f>BD5</f>
        <v>04-00</v>
      </c>
      <c r="BH5" s="243" t="str">
        <f t="shared" ref="BH5:BP5" si="2">BE5</f>
        <v>09-00</v>
      </c>
      <c r="BI5" s="243" t="str">
        <f t="shared" si="2"/>
        <v>18-00</v>
      </c>
      <c r="BJ5" s="243" t="str">
        <f t="shared" si="2"/>
        <v>04-00</v>
      </c>
      <c r="BK5" s="243" t="str">
        <f t="shared" si="2"/>
        <v>09-00</v>
      </c>
      <c r="BL5" s="243" t="str">
        <f t="shared" si="2"/>
        <v>18-00</v>
      </c>
      <c r="BM5" s="243" t="str">
        <f t="shared" si="2"/>
        <v>04-00</v>
      </c>
      <c r="BN5" s="243" t="str">
        <f t="shared" si="2"/>
        <v>09-00</v>
      </c>
      <c r="BO5" s="243" t="str">
        <f t="shared" si="2"/>
        <v>18-00</v>
      </c>
      <c r="BP5" s="243" t="str">
        <f t="shared" si="2"/>
        <v>04-00</v>
      </c>
      <c r="BQ5" s="222"/>
      <c r="BR5" s="222"/>
      <c r="BS5" s="192" t="str">
        <f>BD5</f>
        <v>04-00</v>
      </c>
      <c r="BT5" s="222" t="str">
        <f>BE5</f>
        <v>09-00</v>
      </c>
      <c r="BU5" s="222" t="str">
        <f>BF5</f>
        <v>18-00</v>
      </c>
      <c r="BV5" s="192" t="str">
        <f t="shared" ref="BV5:CM5" si="3">BS5</f>
        <v>04-00</v>
      </c>
      <c r="BW5" s="222" t="str">
        <f t="shared" si="3"/>
        <v>09-00</v>
      </c>
      <c r="BX5" s="222" t="str">
        <f t="shared" si="3"/>
        <v>18-00</v>
      </c>
      <c r="BY5" s="192" t="str">
        <f t="shared" si="3"/>
        <v>04-00</v>
      </c>
      <c r="BZ5" s="222" t="str">
        <f t="shared" si="3"/>
        <v>09-00</v>
      </c>
      <c r="CA5" s="222" t="str">
        <f t="shared" si="3"/>
        <v>18-00</v>
      </c>
      <c r="CB5" s="192" t="str">
        <f t="shared" si="3"/>
        <v>04-00</v>
      </c>
      <c r="CC5" s="222" t="str">
        <f t="shared" si="3"/>
        <v>09-00</v>
      </c>
      <c r="CD5" s="222" t="str">
        <f t="shared" si="3"/>
        <v>18-00</v>
      </c>
      <c r="CE5" s="192" t="str">
        <f t="shared" si="3"/>
        <v>04-00</v>
      </c>
      <c r="CF5" s="222" t="str">
        <f t="shared" si="3"/>
        <v>09-00</v>
      </c>
      <c r="CG5" s="222" t="str">
        <f t="shared" si="3"/>
        <v>18-00</v>
      </c>
      <c r="CH5" s="192" t="str">
        <f t="shared" si="3"/>
        <v>04-00</v>
      </c>
      <c r="CI5" s="222" t="str">
        <f t="shared" si="3"/>
        <v>09-00</v>
      </c>
      <c r="CJ5" s="222" t="str">
        <f t="shared" si="3"/>
        <v>18-00</v>
      </c>
      <c r="CK5" s="192" t="str">
        <f t="shared" si="3"/>
        <v>04-00</v>
      </c>
      <c r="CL5" s="222" t="str">
        <f t="shared" si="3"/>
        <v>09-00</v>
      </c>
      <c r="CM5" s="222" t="str">
        <f t="shared" si="3"/>
        <v>18-00</v>
      </c>
      <c r="CN5" s="192" t="str">
        <f>CB5</f>
        <v>04-00</v>
      </c>
      <c r="CO5" s="222" t="str">
        <f>CC5</f>
        <v>09-00</v>
      </c>
      <c r="CP5" s="222" t="str">
        <f>CD5</f>
        <v>18-00</v>
      </c>
      <c r="CQ5" s="92"/>
    </row>
    <row r="6" spans="1:95" ht="15.75" customHeight="1" x14ac:dyDescent="0.2">
      <c r="A6" s="315" t="s">
        <v>204</v>
      </c>
      <c r="B6" s="264" t="s">
        <v>220</v>
      </c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38"/>
      <c r="AQ6" s="238"/>
      <c r="AR6" s="238"/>
      <c r="AS6" s="238"/>
      <c r="AT6" s="238"/>
      <c r="AU6" s="238"/>
      <c r="AV6" s="238"/>
      <c r="AW6" s="238"/>
      <c r="AX6" s="238"/>
      <c r="AY6" s="238"/>
      <c r="AZ6" s="238"/>
      <c r="BA6" s="238"/>
      <c r="BB6" s="238"/>
      <c r="BC6" s="238"/>
      <c r="BD6" s="238"/>
      <c r="BE6" s="238"/>
      <c r="BF6" s="238"/>
      <c r="BG6" s="238"/>
      <c r="BH6" s="238"/>
      <c r="BI6" s="238"/>
      <c r="BJ6" s="238"/>
      <c r="BK6" s="238"/>
      <c r="BL6" s="238"/>
      <c r="BM6" s="238"/>
      <c r="BN6" s="238"/>
      <c r="BO6" s="238"/>
      <c r="BP6" s="238"/>
      <c r="BQ6" s="238"/>
      <c r="BR6" s="238"/>
      <c r="BS6" s="238"/>
      <c r="BT6" s="238"/>
      <c r="BU6" s="238"/>
      <c r="BV6" s="238"/>
      <c r="BW6" s="238"/>
      <c r="BX6" s="238"/>
      <c r="BY6" s="238"/>
      <c r="BZ6" s="238"/>
      <c r="CA6" s="238"/>
      <c r="CB6" s="238"/>
      <c r="CC6" s="238"/>
      <c r="CD6" s="238"/>
      <c r="CE6" s="238"/>
      <c r="CF6" s="238"/>
      <c r="CG6" s="238"/>
      <c r="CH6" s="238"/>
      <c r="CI6" s="238"/>
      <c r="CJ6" s="238"/>
      <c r="CK6" s="238"/>
      <c r="CL6" s="238"/>
      <c r="CM6" s="238"/>
      <c r="CN6" s="238"/>
      <c r="CO6" s="266"/>
      <c r="CP6" s="267"/>
      <c r="CQ6" s="92"/>
    </row>
    <row r="7" spans="1:95" ht="20.25" customHeight="1" x14ac:dyDescent="0.2">
      <c r="A7" s="315"/>
      <c r="B7" s="381" t="s">
        <v>207</v>
      </c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382"/>
      <c r="O7" s="382"/>
      <c r="P7" s="382"/>
      <c r="Q7" s="382"/>
      <c r="R7" s="382"/>
      <c r="S7" s="382"/>
      <c r="T7" s="382"/>
      <c r="U7" s="382"/>
      <c r="V7" s="382"/>
      <c r="W7" s="382"/>
      <c r="X7" s="382"/>
      <c r="Y7" s="382"/>
      <c r="Z7" s="382"/>
      <c r="AA7" s="382"/>
      <c r="AB7" s="382"/>
      <c r="AC7" s="382"/>
      <c r="AD7" s="382"/>
      <c r="AE7" s="382"/>
      <c r="AF7" s="382"/>
      <c r="AG7" s="382"/>
      <c r="AH7" s="382"/>
      <c r="AI7" s="382"/>
      <c r="AJ7" s="382"/>
      <c r="AK7" s="382"/>
      <c r="AL7" s="382"/>
      <c r="AM7" s="382"/>
      <c r="AN7" s="382"/>
      <c r="AO7" s="382"/>
      <c r="AP7" s="382"/>
      <c r="AQ7" s="382"/>
      <c r="AR7" s="382"/>
      <c r="AS7" s="382"/>
      <c r="AT7" s="382"/>
      <c r="AU7" s="382"/>
      <c r="AV7" s="382"/>
      <c r="AW7" s="382"/>
      <c r="AX7" s="382"/>
      <c r="AY7" s="382"/>
      <c r="AZ7" s="382"/>
      <c r="BA7" s="382"/>
      <c r="BB7" s="382"/>
      <c r="BC7" s="382"/>
      <c r="BD7" s="382"/>
      <c r="BE7" s="382"/>
      <c r="BF7" s="383"/>
      <c r="BG7" s="261"/>
      <c r="BH7" s="245"/>
      <c r="BI7" s="245"/>
      <c r="BJ7" s="245"/>
      <c r="BK7" s="245"/>
      <c r="BL7" s="245"/>
      <c r="BM7" s="245"/>
      <c r="BN7" s="245"/>
      <c r="BO7" s="245"/>
      <c r="BP7" s="245"/>
      <c r="BQ7" s="245"/>
      <c r="BR7" s="245"/>
      <c r="BS7" s="264" t="s">
        <v>208</v>
      </c>
      <c r="BT7" s="238"/>
      <c r="BU7" s="238"/>
      <c r="BV7" s="238"/>
      <c r="BW7" s="238"/>
      <c r="BX7" s="238"/>
      <c r="BY7" s="238"/>
      <c r="BZ7" s="238"/>
      <c r="CA7" s="238"/>
      <c r="CB7" s="238"/>
      <c r="CC7" s="238"/>
      <c r="CD7" s="238"/>
      <c r="CE7" s="238"/>
      <c r="CF7" s="238"/>
      <c r="CG7" s="238"/>
      <c r="CH7" s="238"/>
      <c r="CI7" s="238"/>
      <c r="CJ7" s="238"/>
      <c r="CK7" s="238"/>
      <c r="CL7" s="238"/>
      <c r="CM7" s="238"/>
      <c r="CN7" s="238"/>
      <c r="CO7" s="266"/>
      <c r="CP7" s="267"/>
      <c r="CQ7" s="92"/>
    </row>
    <row r="8" spans="1:95" ht="28.5" customHeight="1" x14ac:dyDescent="0.2">
      <c r="A8" s="315"/>
      <c r="B8" s="311" t="s">
        <v>209</v>
      </c>
      <c r="C8" s="311"/>
      <c r="D8" s="311"/>
      <c r="E8" s="311" t="s">
        <v>210</v>
      </c>
      <c r="F8" s="311"/>
      <c r="G8" s="311"/>
      <c r="H8" s="311" t="s">
        <v>211</v>
      </c>
      <c r="I8" s="311"/>
      <c r="J8" s="311"/>
      <c r="K8" s="311" t="s">
        <v>212</v>
      </c>
      <c r="L8" s="311"/>
      <c r="M8" s="311"/>
      <c r="N8" s="381" t="s">
        <v>213</v>
      </c>
      <c r="O8" s="382"/>
      <c r="P8" s="383"/>
      <c r="Q8" s="381" t="s">
        <v>214</v>
      </c>
      <c r="R8" s="382"/>
      <c r="S8" s="383"/>
      <c r="T8" s="381" t="s">
        <v>215</v>
      </c>
      <c r="U8" s="382"/>
      <c r="V8" s="383"/>
      <c r="W8" s="381" t="s">
        <v>216</v>
      </c>
      <c r="X8" s="382"/>
      <c r="Y8" s="383"/>
      <c r="Z8" s="381" t="s">
        <v>217</v>
      </c>
      <c r="AA8" s="382"/>
      <c r="AB8" s="383"/>
      <c r="AC8" s="381" t="s">
        <v>218</v>
      </c>
      <c r="AD8" s="382"/>
      <c r="AE8" s="383"/>
      <c r="AF8" s="311" t="s">
        <v>219</v>
      </c>
      <c r="AG8" s="311"/>
      <c r="AH8" s="311"/>
      <c r="AI8" s="381" t="s">
        <v>221</v>
      </c>
      <c r="AJ8" s="382"/>
      <c r="AK8" s="383"/>
      <c r="AL8" s="381" t="s">
        <v>222</v>
      </c>
      <c r="AM8" s="382"/>
      <c r="AN8" s="383"/>
      <c r="AO8" s="381" t="s">
        <v>223</v>
      </c>
      <c r="AP8" s="382"/>
      <c r="AQ8" s="383"/>
      <c r="AR8" s="381" t="s">
        <v>224</v>
      </c>
      <c r="AS8" s="382"/>
      <c r="AT8" s="383"/>
      <c r="AU8" s="381" t="s">
        <v>225</v>
      </c>
      <c r="AV8" s="382"/>
      <c r="AW8" s="383"/>
      <c r="AX8" s="381" t="s">
        <v>226</v>
      </c>
      <c r="AY8" s="382"/>
      <c r="AZ8" s="383"/>
      <c r="BA8" s="311">
        <v>15</v>
      </c>
      <c r="BB8" s="311"/>
      <c r="BC8" s="311"/>
      <c r="BD8" s="311">
        <v>10</v>
      </c>
      <c r="BE8" s="311"/>
      <c r="BF8" s="311"/>
      <c r="BG8" s="381">
        <v>60</v>
      </c>
      <c r="BH8" s="382"/>
      <c r="BI8" s="383"/>
      <c r="BJ8" s="381">
        <v>55</v>
      </c>
      <c r="BK8" s="382"/>
      <c r="BL8" s="383"/>
      <c r="BM8" s="381">
        <v>50</v>
      </c>
      <c r="BN8" s="382"/>
      <c r="BO8" s="383"/>
      <c r="BP8" s="381">
        <v>45</v>
      </c>
      <c r="BQ8" s="382"/>
      <c r="BR8" s="383"/>
      <c r="BS8" s="381">
        <v>40</v>
      </c>
      <c r="BT8" s="382"/>
      <c r="BU8" s="383"/>
      <c r="BV8" s="311">
        <v>35</v>
      </c>
      <c r="BW8" s="311"/>
      <c r="BX8" s="311"/>
      <c r="BY8" s="311">
        <v>30</v>
      </c>
      <c r="BZ8" s="311"/>
      <c r="CA8" s="311"/>
      <c r="CB8" s="311">
        <v>25</v>
      </c>
      <c r="CC8" s="311"/>
      <c r="CD8" s="311"/>
      <c r="CE8" s="381">
        <v>20</v>
      </c>
      <c r="CF8" s="382"/>
      <c r="CG8" s="383"/>
      <c r="CH8" s="381">
        <v>15</v>
      </c>
      <c r="CI8" s="382"/>
      <c r="CJ8" s="383"/>
      <c r="CK8" s="381">
        <v>10</v>
      </c>
      <c r="CL8" s="382"/>
      <c r="CM8" s="383"/>
      <c r="CN8" s="311"/>
      <c r="CO8" s="311"/>
      <c r="CP8" s="311"/>
      <c r="CQ8" s="92"/>
    </row>
    <row r="9" spans="1:95" ht="12.75" customHeight="1" x14ac:dyDescent="0.2">
      <c r="A9" s="195" t="s">
        <v>206</v>
      </c>
      <c r="B9" s="91">
        <f>E38+L38+Z38+AG38</f>
        <v>14.2</v>
      </c>
      <c r="C9" s="91">
        <f>F38+M38+AA38+AH38</f>
        <v>16.100000000000001</v>
      </c>
      <c r="D9" s="91">
        <f>G38+N38+AB38+AI38</f>
        <v>16.3</v>
      </c>
      <c r="E9" s="91">
        <f>E39+L39</f>
        <v>13.2</v>
      </c>
      <c r="F9" s="91">
        <f>F39+M39</f>
        <v>13.5</v>
      </c>
      <c r="G9" s="91">
        <f>G39+N39</f>
        <v>13.5</v>
      </c>
      <c r="H9" s="191">
        <f>E40+L40+Z39+AG39</f>
        <v>12.3</v>
      </c>
      <c r="I9" s="278">
        <f>F40+M40+AA39+AH39</f>
        <v>13.3</v>
      </c>
      <c r="J9" s="278">
        <f>G40+N40+AB39+AI39</f>
        <v>12.8</v>
      </c>
      <c r="K9" s="191"/>
      <c r="L9" s="224"/>
      <c r="M9" s="224"/>
      <c r="N9" s="191"/>
      <c r="O9" s="224"/>
      <c r="P9" s="224"/>
      <c r="Q9" s="191"/>
      <c r="R9" s="224"/>
      <c r="S9" s="224"/>
      <c r="T9" s="191"/>
      <c r="U9" s="224"/>
      <c r="V9" s="224"/>
      <c r="W9" s="191"/>
      <c r="X9" s="224"/>
      <c r="Y9" s="224"/>
      <c r="Z9" s="191"/>
      <c r="AA9" s="224"/>
      <c r="AB9" s="224"/>
      <c r="AC9" s="191"/>
      <c r="AD9" s="224"/>
      <c r="AE9" s="224"/>
      <c r="AF9" s="191"/>
      <c r="AG9" s="224"/>
      <c r="AH9" s="224"/>
      <c r="AI9" s="191"/>
      <c r="AJ9" s="224"/>
      <c r="AK9" s="224"/>
      <c r="AL9" s="191"/>
      <c r="AM9" s="224"/>
      <c r="AN9" s="224"/>
      <c r="AO9" s="191"/>
      <c r="AP9" s="224"/>
      <c r="AQ9" s="224"/>
      <c r="AR9" s="191"/>
      <c r="AS9" s="224"/>
      <c r="AT9" s="224"/>
      <c r="AU9" s="206"/>
      <c r="AV9" s="233"/>
      <c r="AW9" s="233"/>
      <c r="AX9" s="191"/>
      <c r="AY9" s="224"/>
      <c r="AZ9" s="224"/>
      <c r="BA9" s="191"/>
      <c r="BB9" s="224"/>
      <c r="BC9" s="224"/>
      <c r="BD9" s="191"/>
      <c r="BE9" s="224"/>
      <c r="BF9" s="224"/>
      <c r="BG9" s="242"/>
      <c r="BH9" s="224"/>
      <c r="BI9" s="224"/>
      <c r="BJ9" s="242"/>
      <c r="BK9" s="224"/>
      <c r="BL9" s="224"/>
      <c r="BM9" s="242"/>
      <c r="BN9" s="224"/>
      <c r="BO9" s="224"/>
      <c r="BP9" s="242"/>
      <c r="BQ9" s="224"/>
      <c r="BR9" s="224"/>
      <c r="BS9" s="191"/>
      <c r="BT9" s="224"/>
      <c r="BU9" s="224"/>
      <c r="BV9" s="197"/>
      <c r="BW9" s="224"/>
      <c r="BX9" s="224"/>
      <c r="BY9" s="191"/>
      <c r="BZ9" s="224"/>
      <c r="CA9" s="224"/>
      <c r="CB9" s="191"/>
      <c r="CC9" s="224"/>
      <c r="CD9" s="224"/>
      <c r="CE9" s="191"/>
      <c r="CF9" s="224"/>
      <c r="CG9" s="224"/>
      <c r="CH9" s="191"/>
      <c r="CI9" s="224"/>
      <c r="CJ9" s="224"/>
      <c r="CK9" s="191"/>
      <c r="CL9" s="224"/>
      <c r="CM9" s="224"/>
      <c r="CN9" s="191"/>
      <c r="CO9" s="228"/>
      <c r="CP9" s="228"/>
    </row>
    <row r="10" spans="1:95" ht="12.75" customHeight="1" x14ac:dyDescent="0.2">
      <c r="A10" s="195" t="s">
        <v>205</v>
      </c>
      <c r="B10" s="191"/>
      <c r="C10" s="224"/>
      <c r="D10" s="224"/>
      <c r="E10" s="91"/>
      <c r="F10" s="225"/>
      <c r="G10" s="225"/>
      <c r="H10" s="91"/>
      <c r="I10" s="225"/>
      <c r="J10" s="225"/>
      <c r="K10" s="91">
        <f>E41</f>
        <v>18.399999999999999</v>
      </c>
      <c r="L10" s="91">
        <f>F41</f>
        <v>21.7</v>
      </c>
      <c r="M10" s="91">
        <f>G41</f>
        <v>22.4</v>
      </c>
      <c r="N10" s="91">
        <f>E42+AG40</f>
        <v>17.100000000000001</v>
      </c>
      <c r="O10" s="91">
        <f>F42+AH40</f>
        <v>19</v>
      </c>
      <c r="P10" s="91">
        <f>G42+AI40</f>
        <v>18.100000000000001</v>
      </c>
      <c r="Q10" s="191"/>
      <c r="R10" s="224"/>
      <c r="S10" s="224"/>
      <c r="T10" s="191"/>
      <c r="U10" s="224"/>
      <c r="V10" s="224"/>
      <c r="W10" s="191"/>
      <c r="X10" s="224"/>
      <c r="Y10" s="224"/>
      <c r="Z10" s="191"/>
      <c r="AA10" s="224"/>
      <c r="AB10" s="224"/>
      <c r="AC10" s="191"/>
      <c r="AD10" s="224"/>
      <c r="AE10" s="224"/>
      <c r="AF10" s="191"/>
      <c r="AG10" s="224"/>
      <c r="AH10" s="224"/>
      <c r="AI10" s="191"/>
      <c r="AJ10" s="224"/>
      <c r="AK10" s="224"/>
      <c r="AL10" s="191"/>
      <c r="AM10" s="224"/>
      <c r="AN10" s="224"/>
      <c r="AO10" s="191"/>
      <c r="AP10" s="224"/>
      <c r="AQ10" s="224"/>
      <c r="AR10" s="191"/>
      <c r="AS10" s="224"/>
      <c r="AT10" s="224"/>
      <c r="AU10" s="206"/>
      <c r="AV10" s="233"/>
      <c r="AW10" s="233"/>
      <c r="AX10" s="191"/>
      <c r="AY10" s="224"/>
      <c r="AZ10" s="224"/>
      <c r="BA10" s="191"/>
      <c r="BB10" s="224"/>
      <c r="BC10" s="224"/>
      <c r="BD10" s="191"/>
      <c r="BE10" s="224"/>
      <c r="BF10" s="224"/>
      <c r="BG10" s="242"/>
      <c r="BH10" s="224"/>
      <c r="BI10" s="224"/>
      <c r="BJ10" s="242"/>
      <c r="BK10" s="224"/>
      <c r="BL10" s="224"/>
      <c r="BM10" s="242"/>
      <c r="BN10" s="224"/>
      <c r="BO10" s="224"/>
      <c r="BP10" s="242"/>
      <c r="BQ10" s="224"/>
      <c r="BR10" s="224"/>
      <c r="BS10" s="191"/>
      <c r="BT10" s="224"/>
      <c r="BU10" s="224"/>
      <c r="BV10" s="197"/>
      <c r="BW10" s="224"/>
      <c r="BX10" s="224"/>
      <c r="BY10" s="191"/>
      <c r="BZ10" s="224"/>
      <c r="CA10" s="224"/>
      <c r="CB10" s="191"/>
      <c r="CC10" s="224"/>
      <c r="CD10" s="224"/>
      <c r="CE10" s="191"/>
      <c r="CF10" s="224"/>
      <c r="CG10" s="224"/>
      <c r="CH10" s="191"/>
      <c r="CI10" s="224"/>
      <c r="CJ10" s="224"/>
      <c r="CK10" s="191"/>
      <c r="CL10" s="224"/>
      <c r="CM10" s="224"/>
      <c r="CN10" s="191"/>
      <c r="CO10" s="228"/>
      <c r="CP10" s="228"/>
    </row>
    <row r="11" spans="1:95" ht="12.75" customHeight="1" x14ac:dyDescent="0.2">
      <c r="A11" s="196" t="s">
        <v>138</v>
      </c>
      <c r="B11" s="91"/>
      <c r="C11" s="225"/>
      <c r="D11" s="225"/>
      <c r="E11" s="91"/>
      <c r="F11" s="225"/>
      <c r="G11" s="224"/>
      <c r="H11" s="191"/>
      <c r="I11" s="224"/>
      <c r="J11" s="224"/>
      <c r="K11" s="91"/>
      <c r="L11" s="224"/>
      <c r="M11" s="224"/>
      <c r="N11" s="91"/>
      <c r="O11" s="225"/>
      <c r="P11" s="225"/>
      <c r="Q11" s="191">
        <f>E43+Z40</f>
        <v>17.899999999999999</v>
      </c>
      <c r="R11" s="278">
        <f>F43+AA40</f>
        <v>16.600000000000001</v>
      </c>
      <c r="S11" s="278">
        <f>G43+AB40</f>
        <v>15.7</v>
      </c>
      <c r="T11" s="91">
        <f>E44+Z41+AG41</f>
        <v>13</v>
      </c>
      <c r="U11" s="91">
        <f>F44+AA41+AH41</f>
        <v>13.1</v>
      </c>
      <c r="V11" s="91">
        <f>G44+AB41+AI41</f>
        <v>12.6</v>
      </c>
      <c r="W11" s="191"/>
      <c r="X11" s="224"/>
      <c r="Y11" s="224"/>
      <c r="Z11" s="191"/>
      <c r="AA11" s="224"/>
      <c r="AB11" s="224"/>
      <c r="AC11" s="191"/>
      <c r="AD11" s="224"/>
      <c r="AE11" s="224"/>
      <c r="AF11" s="191"/>
      <c r="AG11" s="224"/>
      <c r="AH11" s="224"/>
      <c r="AI11" s="191"/>
      <c r="AJ11" s="224"/>
      <c r="AK11" s="224"/>
      <c r="AL11" s="191"/>
      <c r="AM11" s="224"/>
      <c r="AN11" s="224"/>
      <c r="AO11" s="191"/>
      <c r="AP11" s="224"/>
      <c r="AQ11" s="224"/>
      <c r="AR11" s="191"/>
      <c r="AS11" s="224"/>
      <c r="AT11" s="224"/>
      <c r="AU11" s="206"/>
      <c r="AV11" s="233"/>
      <c r="AW11" s="233"/>
      <c r="AX11" s="191"/>
      <c r="AY11" s="224"/>
      <c r="AZ11" s="224"/>
      <c r="BA11" s="191"/>
      <c r="BB11" s="224"/>
      <c r="BC11" s="224"/>
      <c r="BD11" s="191"/>
      <c r="BE11" s="224"/>
      <c r="BF11" s="224"/>
      <c r="BG11" s="242"/>
      <c r="BH11" s="224"/>
      <c r="BI11" s="224"/>
      <c r="BJ11" s="242"/>
      <c r="BK11" s="224"/>
      <c r="BL11" s="224"/>
      <c r="BM11" s="242"/>
      <c r="BN11" s="224"/>
      <c r="BO11" s="224"/>
      <c r="BP11" s="242"/>
      <c r="BQ11" s="224"/>
      <c r="BR11" s="224"/>
      <c r="BS11" s="191"/>
      <c r="BT11" s="224"/>
      <c r="BU11" s="224"/>
      <c r="BV11" s="197"/>
      <c r="BW11" s="224"/>
      <c r="BX11" s="224"/>
      <c r="BY11" s="191"/>
      <c r="BZ11" s="224"/>
      <c r="CA11" s="224"/>
      <c r="CB11" s="191"/>
      <c r="CC11" s="224"/>
      <c r="CD11" s="224"/>
      <c r="CE11" s="191"/>
      <c r="CF11" s="224"/>
      <c r="CG11" s="224"/>
      <c r="CH11" s="191"/>
      <c r="CI11" s="224"/>
      <c r="CJ11" s="224"/>
      <c r="CK11" s="191"/>
      <c r="CL11" s="224"/>
      <c r="CM11" s="224"/>
      <c r="CN11" s="191"/>
      <c r="CO11" s="224"/>
      <c r="CP11" s="224"/>
    </row>
    <row r="12" spans="1:95" ht="12.75" customHeight="1" x14ac:dyDescent="0.2">
      <c r="A12" s="196" t="s">
        <v>139</v>
      </c>
      <c r="B12" s="91"/>
      <c r="C12" s="225"/>
      <c r="D12" s="225"/>
      <c r="E12" s="43"/>
      <c r="F12" s="226"/>
      <c r="G12" s="226"/>
      <c r="H12" s="91"/>
      <c r="I12" s="224"/>
      <c r="J12" s="224"/>
      <c r="K12" s="91"/>
      <c r="L12" s="225"/>
      <c r="M12" s="225"/>
      <c r="N12" s="91"/>
      <c r="O12" s="225"/>
      <c r="P12" s="225"/>
      <c r="Q12" s="91"/>
      <c r="R12" s="225"/>
      <c r="S12" s="225"/>
      <c r="T12" s="91"/>
      <c r="U12" s="225"/>
      <c r="V12" s="225"/>
      <c r="W12" s="91">
        <f>E45</f>
        <v>14.2</v>
      </c>
      <c r="X12" s="91">
        <f>F45</f>
        <v>12.4</v>
      </c>
      <c r="Y12" s="91">
        <f>G45</f>
        <v>12.1</v>
      </c>
      <c r="Z12" s="91">
        <f>E46+S38+Z42</f>
        <v>17.8</v>
      </c>
      <c r="AA12" s="91">
        <f>F46+T38+AA42</f>
        <v>16.3</v>
      </c>
      <c r="AB12" s="91">
        <f>G46+U38+AB42</f>
        <v>15.4</v>
      </c>
      <c r="AC12" s="91"/>
      <c r="AD12" s="225"/>
      <c r="AE12" s="225"/>
      <c r="AF12" s="191"/>
      <c r="AG12" s="224"/>
      <c r="AH12" s="224"/>
      <c r="AI12" s="191"/>
      <c r="AJ12" s="224"/>
      <c r="AK12" s="224"/>
      <c r="AL12" s="191"/>
      <c r="AM12" s="224"/>
      <c r="AN12" s="224"/>
      <c r="AO12" s="191"/>
      <c r="AP12" s="224"/>
      <c r="AQ12" s="224"/>
      <c r="AR12" s="191"/>
      <c r="AS12" s="224"/>
      <c r="AT12" s="224"/>
      <c r="AU12" s="206"/>
      <c r="AV12" s="233"/>
      <c r="AW12" s="233"/>
      <c r="AX12" s="191"/>
      <c r="AY12" s="224"/>
      <c r="AZ12" s="224"/>
      <c r="BA12" s="191"/>
      <c r="BB12" s="224"/>
      <c r="BC12" s="224"/>
      <c r="BD12" s="191"/>
      <c r="BE12" s="224"/>
      <c r="BF12" s="224"/>
      <c r="BG12" s="242"/>
      <c r="BH12" s="224"/>
      <c r="BI12" s="224"/>
      <c r="BJ12" s="242"/>
      <c r="BK12" s="224"/>
      <c r="BL12" s="224"/>
      <c r="BM12" s="242"/>
      <c r="BN12" s="224"/>
      <c r="BO12" s="224"/>
      <c r="BP12" s="242"/>
      <c r="BQ12" s="224"/>
      <c r="BR12" s="224"/>
      <c r="BS12" s="191"/>
      <c r="BT12" s="224"/>
      <c r="BU12" s="224"/>
      <c r="BV12" s="197"/>
      <c r="BW12" s="224"/>
      <c r="BX12" s="224"/>
      <c r="BY12" s="191"/>
      <c r="BZ12" s="224"/>
      <c r="CA12" s="224"/>
      <c r="CB12" s="191"/>
      <c r="CC12" s="224"/>
      <c r="CD12" s="224"/>
      <c r="CE12" s="191"/>
      <c r="CF12" s="224"/>
      <c r="CG12" s="224"/>
      <c r="CH12" s="191"/>
      <c r="CI12" s="224"/>
      <c r="CJ12" s="224"/>
      <c r="CK12" s="191"/>
      <c r="CL12" s="224"/>
      <c r="CM12" s="224"/>
      <c r="CN12" s="191"/>
      <c r="CO12" s="224"/>
      <c r="CP12" s="224"/>
    </row>
    <row r="13" spans="1:95" ht="12.75" customHeight="1" x14ac:dyDescent="0.2">
      <c r="A13" s="196" t="s">
        <v>149</v>
      </c>
      <c r="B13" s="191"/>
      <c r="C13" s="224"/>
      <c r="D13" s="224"/>
      <c r="E13" s="43"/>
      <c r="F13" s="226"/>
      <c r="G13" s="226"/>
      <c r="H13" s="191"/>
      <c r="I13" s="224"/>
      <c r="J13" s="224"/>
      <c r="K13" s="91"/>
      <c r="L13" s="225"/>
      <c r="M13" s="225"/>
      <c r="N13" s="91"/>
      <c r="O13" s="225"/>
      <c r="P13" s="225"/>
      <c r="Q13" s="91"/>
      <c r="R13" s="225"/>
      <c r="S13" s="225"/>
      <c r="T13" s="91"/>
      <c r="U13" s="225"/>
      <c r="V13" s="225"/>
      <c r="W13" s="91"/>
      <c r="X13" s="225"/>
      <c r="Y13" s="225"/>
      <c r="Z13" s="91"/>
      <c r="AA13" s="225"/>
      <c r="AB13" s="225"/>
      <c r="AC13" s="91">
        <f>L41</f>
        <v>13.1</v>
      </c>
      <c r="AD13" s="91">
        <f>M41</f>
        <v>13.1</v>
      </c>
      <c r="AE13" s="91">
        <f>N41</f>
        <v>12.4</v>
      </c>
      <c r="AF13" s="191">
        <f>L42</f>
        <v>16.2</v>
      </c>
      <c r="AG13" s="278">
        <f>M42</f>
        <v>15.8</v>
      </c>
      <c r="AH13" s="278">
        <f>N42</f>
        <v>15.7</v>
      </c>
      <c r="AI13" s="191">
        <f>AG42</f>
        <v>6.5</v>
      </c>
      <c r="AJ13" s="278">
        <f>AH42</f>
        <v>6.1</v>
      </c>
      <c r="AK13" s="278">
        <f>AI42</f>
        <v>6</v>
      </c>
      <c r="AL13" s="191"/>
      <c r="AM13" s="224"/>
      <c r="AN13" s="224"/>
      <c r="AO13" s="191"/>
      <c r="AP13" s="224"/>
      <c r="AQ13" s="224"/>
      <c r="AR13" s="191"/>
      <c r="AS13" s="224"/>
      <c r="AT13" s="224"/>
      <c r="AU13" s="206"/>
      <c r="AV13" s="233"/>
      <c r="AW13" s="233"/>
      <c r="AX13" s="191"/>
      <c r="AY13" s="224"/>
      <c r="AZ13" s="224"/>
      <c r="BA13" s="191"/>
      <c r="BB13" s="224"/>
      <c r="BC13" s="224"/>
      <c r="BD13" s="191"/>
      <c r="BE13" s="224"/>
      <c r="BF13" s="224"/>
      <c r="BG13" s="242"/>
      <c r="BH13" s="224"/>
      <c r="BI13" s="224"/>
      <c r="BJ13" s="242"/>
      <c r="BK13" s="224"/>
      <c r="BL13" s="224"/>
      <c r="BM13" s="242"/>
      <c r="BN13" s="224"/>
      <c r="BO13" s="224"/>
      <c r="BP13" s="242"/>
      <c r="BQ13" s="224"/>
      <c r="BR13" s="224"/>
      <c r="BS13" s="191"/>
      <c r="BT13" s="224"/>
      <c r="BU13" s="224"/>
      <c r="BV13" s="197"/>
      <c r="BW13" s="224"/>
      <c r="BX13" s="224"/>
      <c r="BY13" s="191"/>
      <c r="BZ13" s="224"/>
      <c r="CA13" s="224"/>
      <c r="CB13" s="191"/>
      <c r="CC13" s="224"/>
      <c r="CD13" s="224"/>
      <c r="CE13" s="191"/>
      <c r="CF13" s="224"/>
      <c r="CG13" s="224"/>
      <c r="CH13" s="191"/>
      <c r="CI13" s="224"/>
      <c r="CJ13" s="224"/>
      <c r="CK13" s="191"/>
      <c r="CL13" s="224"/>
      <c r="CM13" s="224"/>
      <c r="CN13" s="191"/>
      <c r="CO13" s="224"/>
      <c r="CP13" s="224"/>
    </row>
    <row r="14" spans="1:95" ht="12.75" customHeight="1" x14ac:dyDescent="0.2">
      <c r="A14" s="196" t="s">
        <v>150</v>
      </c>
      <c r="B14" s="191"/>
      <c r="C14" s="224"/>
      <c r="D14" s="224"/>
      <c r="E14" s="43"/>
      <c r="F14" s="226"/>
      <c r="G14" s="226"/>
      <c r="H14" s="91"/>
      <c r="I14" s="224"/>
      <c r="J14" s="224"/>
      <c r="K14" s="91"/>
      <c r="L14" s="225"/>
      <c r="M14" s="225"/>
      <c r="N14" s="91"/>
      <c r="O14" s="225"/>
      <c r="P14" s="225"/>
      <c r="Q14" s="91"/>
      <c r="R14" s="225"/>
      <c r="S14" s="225"/>
      <c r="T14" s="91"/>
      <c r="U14" s="225"/>
      <c r="V14" s="225"/>
      <c r="W14" s="91"/>
      <c r="X14" s="225"/>
      <c r="Y14" s="225"/>
      <c r="Z14" s="91"/>
      <c r="AA14" s="225"/>
      <c r="AB14" s="225"/>
      <c r="AC14" s="91"/>
      <c r="AD14" s="225"/>
      <c r="AE14" s="225"/>
      <c r="AF14" s="91"/>
      <c r="AG14" s="225"/>
      <c r="AH14" s="225"/>
      <c r="AI14" s="91">
        <f>E47+L43</f>
        <v>5.0999999999999996</v>
      </c>
      <c r="AJ14" s="91">
        <f>F47+M43</f>
        <v>4.4000000000000004</v>
      </c>
      <c r="AK14" s="91">
        <f>G47+N43</f>
        <v>4.0999999999999996</v>
      </c>
      <c r="AL14" s="91">
        <f>E48</f>
        <v>16.7</v>
      </c>
      <c r="AM14" s="91">
        <f>F48</f>
        <v>19.399999999999999</v>
      </c>
      <c r="AN14" s="91">
        <f>G48</f>
        <v>19.2</v>
      </c>
      <c r="AO14" s="91">
        <f>L44</f>
        <v>12.6</v>
      </c>
      <c r="AP14" s="91">
        <f>M44</f>
        <v>15.9</v>
      </c>
      <c r="AQ14" s="91">
        <f>N44</f>
        <v>16.899999999999999</v>
      </c>
      <c r="AR14" s="91"/>
      <c r="AS14" s="225"/>
      <c r="AT14" s="225"/>
      <c r="AU14" s="206"/>
      <c r="AV14" s="233"/>
      <c r="AW14" s="233"/>
      <c r="AX14" s="91"/>
      <c r="AY14" s="225"/>
      <c r="AZ14" s="225"/>
      <c r="BA14" s="191"/>
      <c r="BB14" s="224"/>
      <c r="BC14" s="224"/>
      <c r="BD14" s="191"/>
      <c r="BE14" s="224"/>
      <c r="BF14" s="224"/>
      <c r="BG14" s="242"/>
      <c r="BH14" s="224"/>
      <c r="BI14" s="224"/>
      <c r="BJ14" s="242"/>
      <c r="BK14" s="224"/>
      <c r="BL14" s="224"/>
      <c r="BM14" s="242"/>
      <c r="BN14" s="224"/>
      <c r="BO14" s="224"/>
      <c r="BP14" s="242"/>
      <c r="BQ14" s="224"/>
      <c r="BR14" s="224"/>
      <c r="BS14" s="191"/>
      <c r="BT14" s="224"/>
      <c r="BU14" s="224"/>
      <c r="BV14" s="197"/>
      <c r="BW14" s="224"/>
      <c r="BX14" s="224"/>
      <c r="BY14" s="191"/>
      <c r="BZ14" s="224"/>
      <c r="CA14" s="224"/>
      <c r="CB14" s="191"/>
      <c r="CC14" s="224"/>
      <c r="CD14" s="224"/>
      <c r="CE14" s="191"/>
      <c r="CF14" s="224"/>
      <c r="CG14" s="224"/>
      <c r="CH14" s="191"/>
      <c r="CI14" s="224"/>
      <c r="CJ14" s="224"/>
      <c r="CK14" s="191"/>
      <c r="CL14" s="224"/>
      <c r="CM14" s="224"/>
      <c r="CN14" s="91"/>
      <c r="CO14" s="224"/>
      <c r="CP14" s="224"/>
    </row>
    <row r="15" spans="1:95" ht="12.75" customHeight="1" x14ac:dyDescent="0.2">
      <c r="A15" s="196" t="s">
        <v>151</v>
      </c>
      <c r="B15" s="191"/>
      <c r="C15" s="224"/>
      <c r="D15" s="224"/>
      <c r="E15" s="43"/>
      <c r="F15" s="225"/>
      <c r="G15" s="225"/>
      <c r="H15" s="91"/>
      <c r="I15" s="224"/>
      <c r="J15" s="224"/>
      <c r="K15" s="91"/>
      <c r="L15" s="225"/>
      <c r="M15" s="225"/>
      <c r="N15" s="91"/>
      <c r="O15" s="225"/>
      <c r="P15" s="225"/>
      <c r="Q15" s="91"/>
      <c r="R15" s="225"/>
      <c r="S15" s="225"/>
      <c r="T15" s="91"/>
      <c r="U15" s="225"/>
      <c r="V15" s="225"/>
      <c r="W15" s="91"/>
      <c r="X15" s="225"/>
      <c r="Y15" s="225"/>
      <c r="Z15" s="91"/>
      <c r="AA15" s="225"/>
      <c r="AB15" s="225"/>
      <c r="AC15" s="91"/>
      <c r="AD15" s="225"/>
      <c r="AE15" s="225"/>
      <c r="AF15" s="91"/>
      <c r="AG15" s="224"/>
      <c r="AH15" s="224"/>
      <c r="AI15" s="91"/>
      <c r="AJ15" s="225"/>
      <c r="AK15" s="225"/>
      <c r="AL15" s="91"/>
      <c r="AM15" s="225"/>
      <c r="AN15" s="225"/>
      <c r="AO15" s="91"/>
      <c r="AP15" s="225"/>
      <c r="AQ15" s="225"/>
      <c r="AR15" s="91">
        <f>L45</f>
        <v>17.8</v>
      </c>
      <c r="AS15" s="91">
        <f>M45</f>
        <v>23</v>
      </c>
      <c r="AT15" s="91">
        <f>N45</f>
        <v>24.4</v>
      </c>
      <c r="AU15" s="265">
        <f>E49+L46</f>
        <v>11.9</v>
      </c>
      <c r="AV15" s="265">
        <f>F49+M46</f>
        <v>12.6</v>
      </c>
      <c r="AW15" s="265">
        <f>G49+N46</f>
        <v>12.2</v>
      </c>
      <c r="AX15" s="91"/>
      <c r="AY15" s="225"/>
      <c r="AZ15" s="225"/>
      <c r="BA15" s="191"/>
      <c r="BB15" s="224"/>
      <c r="BC15" s="224"/>
      <c r="BD15" s="191"/>
      <c r="BE15" s="224"/>
      <c r="BF15" s="224"/>
      <c r="BG15" s="242"/>
      <c r="BH15" s="224"/>
      <c r="BI15" s="224"/>
      <c r="BJ15" s="242"/>
      <c r="BK15" s="224"/>
      <c r="BL15" s="224"/>
      <c r="BM15" s="242"/>
      <c r="BN15" s="224"/>
      <c r="BO15" s="224"/>
      <c r="BP15" s="242"/>
      <c r="BQ15" s="224"/>
      <c r="BR15" s="224"/>
      <c r="BS15" s="191"/>
      <c r="BT15" s="224"/>
      <c r="BU15" s="224"/>
      <c r="BV15" s="197"/>
      <c r="BW15" s="224"/>
      <c r="BX15" s="224"/>
      <c r="BY15" s="191"/>
      <c r="BZ15" s="224"/>
      <c r="CA15" s="224"/>
      <c r="CB15" s="191"/>
      <c r="CC15" s="224"/>
      <c r="CD15" s="224"/>
      <c r="CE15" s="191"/>
      <c r="CF15" s="224"/>
      <c r="CG15" s="224"/>
      <c r="CH15" s="191"/>
      <c r="CI15" s="224"/>
      <c r="CJ15" s="224"/>
      <c r="CK15" s="191"/>
      <c r="CL15" s="224"/>
      <c r="CM15" s="224"/>
      <c r="CN15" s="191"/>
      <c r="CO15" s="224"/>
      <c r="CP15" s="224"/>
    </row>
    <row r="16" spans="1:95" ht="12.75" customHeight="1" x14ac:dyDescent="0.2">
      <c r="A16" s="196" t="s">
        <v>152</v>
      </c>
      <c r="B16" s="91"/>
      <c r="C16" s="224"/>
      <c r="D16" s="224"/>
      <c r="E16" s="43"/>
      <c r="F16" s="225"/>
      <c r="G16" s="225"/>
      <c r="H16" s="91"/>
      <c r="I16" s="224"/>
      <c r="J16" s="224"/>
      <c r="K16" s="91"/>
      <c r="L16" s="225"/>
      <c r="M16" s="225"/>
      <c r="N16" s="91"/>
      <c r="O16" s="225"/>
      <c r="P16" s="225"/>
      <c r="Q16" s="91"/>
      <c r="R16" s="225"/>
      <c r="S16" s="225"/>
      <c r="T16" s="91"/>
      <c r="U16" s="225"/>
      <c r="V16" s="225"/>
      <c r="W16" s="91"/>
      <c r="X16" s="225"/>
      <c r="Y16" s="225"/>
      <c r="Z16" s="91"/>
      <c r="AA16" s="225"/>
      <c r="AB16" s="225"/>
      <c r="AC16" s="91"/>
      <c r="AD16" s="225"/>
      <c r="AE16" s="225"/>
      <c r="AF16" s="91"/>
      <c r="AG16" s="225"/>
      <c r="AH16" s="225"/>
      <c r="AI16" s="91"/>
      <c r="AJ16" s="225"/>
      <c r="AK16" s="225"/>
      <c r="AL16" s="91"/>
      <c r="AM16" s="225"/>
      <c r="AN16" s="225"/>
      <c r="AO16" s="91"/>
      <c r="AP16" s="225"/>
      <c r="AQ16" s="225"/>
      <c r="AR16" s="91"/>
      <c r="AS16" s="225"/>
      <c r="AT16" s="225"/>
      <c r="AU16" s="91"/>
      <c r="AV16" s="225"/>
      <c r="AW16" s="225"/>
      <c r="AX16" s="91">
        <f>E50+L47</f>
        <v>14.3</v>
      </c>
      <c r="AY16" s="91">
        <f>F50+M47</f>
        <v>17</v>
      </c>
      <c r="AZ16" s="91">
        <f>G50+N47</f>
        <v>17.100000000000001</v>
      </c>
      <c r="BA16" s="43">
        <f>L48+Z43</f>
        <v>21.9</v>
      </c>
      <c r="BB16" s="43">
        <f>M48+AA43</f>
        <v>16.600000000000001</v>
      </c>
      <c r="BC16" s="43">
        <f>N48+AB43</f>
        <v>15.7</v>
      </c>
      <c r="BD16" s="191">
        <f>E51</f>
        <v>14.2</v>
      </c>
      <c r="BE16" s="278">
        <f>F51</f>
        <v>11.9</v>
      </c>
      <c r="BF16" s="278">
        <f>G51</f>
        <v>11.2</v>
      </c>
      <c r="BG16" s="242"/>
      <c r="BH16" s="224"/>
      <c r="BI16" s="224"/>
      <c r="BJ16" s="242"/>
      <c r="BK16" s="224"/>
      <c r="BL16" s="224"/>
      <c r="BM16" s="242"/>
      <c r="BN16" s="224"/>
      <c r="BO16" s="224"/>
      <c r="BP16" s="242"/>
      <c r="BQ16" s="224"/>
      <c r="BR16" s="224"/>
      <c r="BS16" s="191"/>
      <c r="BT16" s="224"/>
      <c r="BU16" s="224"/>
      <c r="BV16" s="197"/>
      <c r="BW16" s="224"/>
      <c r="BX16" s="224"/>
      <c r="BY16" s="191"/>
      <c r="BZ16" s="224"/>
      <c r="CA16" s="224"/>
      <c r="CB16" s="91"/>
      <c r="CC16" s="224"/>
      <c r="CD16" s="224"/>
      <c r="CE16" s="191"/>
      <c r="CF16" s="224"/>
      <c r="CG16" s="224"/>
      <c r="CH16" s="191"/>
      <c r="CI16" s="224"/>
      <c r="CJ16" s="224"/>
      <c r="CK16" s="191"/>
      <c r="CL16" s="224"/>
      <c r="CM16" s="224"/>
      <c r="CN16" s="191"/>
      <c r="CO16" s="224"/>
      <c r="CP16" s="224"/>
    </row>
    <row r="17" spans="1:94" ht="12.75" customHeight="1" x14ac:dyDescent="0.2">
      <c r="A17" s="196" t="s">
        <v>153</v>
      </c>
      <c r="B17" s="191"/>
      <c r="C17" s="224"/>
      <c r="D17" s="224"/>
      <c r="E17" s="43"/>
      <c r="F17" s="225"/>
      <c r="G17" s="225"/>
      <c r="H17" s="191"/>
      <c r="I17" s="224"/>
      <c r="J17" s="224"/>
      <c r="K17" s="91"/>
      <c r="L17" s="225"/>
      <c r="M17" s="225"/>
      <c r="N17" s="91"/>
      <c r="O17" s="225"/>
      <c r="P17" s="225"/>
      <c r="Q17" s="91"/>
      <c r="R17" s="225"/>
      <c r="S17" s="225"/>
      <c r="T17" s="91"/>
      <c r="U17" s="225"/>
      <c r="V17" s="225"/>
      <c r="W17" s="91"/>
      <c r="X17" s="225"/>
      <c r="Y17" s="225"/>
      <c r="Z17" s="91"/>
      <c r="AA17" s="225"/>
      <c r="AB17" s="225"/>
      <c r="AC17" s="91"/>
      <c r="AD17" s="225"/>
      <c r="AE17" s="225"/>
      <c r="AF17" s="191"/>
      <c r="AG17" s="224"/>
      <c r="AH17" s="224"/>
      <c r="AI17" s="191"/>
      <c r="AJ17" s="224"/>
      <c r="AK17" s="224"/>
      <c r="AL17" s="91"/>
      <c r="AM17" s="224"/>
      <c r="AN17" s="224"/>
      <c r="AO17" s="91"/>
      <c r="AP17" s="224"/>
      <c r="AQ17" s="224"/>
      <c r="AR17" s="91"/>
      <c r="AS17" s="225"/>
      <c r="AT17" s="225"/>
      <c r="AU17" s="91"/>
      <c r="AV17" s="225"/>
      <c r="AW17" s="225"/>
      <c r="AX17" s="91"/>
      <c r="AY17" s="225"/>
      <c r="AZ17" s="225"/>
      <c r="BA17" s="191"/>
      <c r="BB17" s="224"/>
      <c r="BC17" s="224"/>
      <c r="BD17" s="91"/>
      <c r="BE17" s="225"/>
      <c r="BF17" s="225"/>
      <c r="BG17" s="91">
        <f>L49+Z44</f>
        <v>14.7</v>
      </c>
      <c r="BH17" s="91">
        <f>M49+AA44</f>
        <v>16.8</v>
      </c>
      <c r="BI17" s="91">
        <f>N49+AB44</f>
        <v>17</v>
      </c>
      <c r="BJ17" s="91">
        <f>L50</f>
        <v>15.4</v>
      </c>
      <c r="BK17" s="91">
        <f>M50</f>
        <v>19.8</v>
      </c>
      <c r="BL17" s="91">
        <f>N50</f>
        <v>23.5</v>
      </c>
      <c r="BM17" s="91">
        <f>L51</f>
        <v>5.2</v>
      </c>
      <c r="BN17" s="91">
        <f>M51</f>
        <v>5.9</v>
      </c>
      <c r="BO17" s="91">
        <f>N51</f>
        <v>5.9</v>
      </c>
      <c r="BP17" s="91"/>
      <c r="BQ17" s="225"/>
      <c r="BR17" s="225"/>
      <c r="BS17" s="91"/>
      <c r="BT17" s="225"/>
      <c r="BU17" s="225"/>
      <c r="BV17" s="197"/>
      <c r="BW17" s="224"/>
      <c r="BX17" s="224"/>
      <c r="BY17" s="191"/>
      <c r="BZ17" s="224"/>
      <c r="CA17" s="224"/>
      <c r="CB17" s="191"/>
      <c r="CC17" s="224"/>
      <c r="CD17" s="224"/>
      <c r="CE17" s="191"/>
      <c r="CF17" s="224"/>
      <c r="CG17" s="224"/>
      <c r="CH17" s="191"/>
      <c r="CI17" s="224"/>
      <c r="CJ17" s="224"/>
      <c r="CK17" s="191"/>
      <c r="CL17" s="224"/>
      <c r="CM17" s="224"/>
      <c r="CN17" s="191"/>
      <c r="CO17" s="224"/>
      <c r="CP17" s="224"/>
    </row>
    <row r="18" spans="1:94" ht="12.75" customHeight="1" x14ac:dyDescent="0.2">
      <c r="A18" s="196" t="s">
        <v>154</v>
      </c>
      <c r="B18" s="191"/>
      <c r="C18" s="224"/>
      <c r="D18" s="224"/>
      <c r="E18" s="192"/>
      <c r="F18" s="224"/>
      <c r="G18" s="225"/>
      <c r="H18" s="91"/>
      <c r="I18" s="224"/>
      <c r="J18" s="224"/>
      <c r="K18" s="191"/>
      <c r="L18" s="224"/>
      <c r="M18" s="224"/>
      <c r="N18" s="191"/>
      <c r="O18" s="224"/>
      <c r="P18" s="224"/>
      <c r="Q18" s="191"/>
      <c r="R18" s="224"/>
      <c r="S18" s="224"/>
      <c r="T18" s="191"/>
      <c r="U18" s="224"/>
      <c r="V18" s="224"/>
      <c r="W18" s="191"/>
      <c r="X18" s="224"/>
      <c r="Y18" s="224"/>
      <c r="Z18" s="191"/>
      <c r="AA18" s="224"/>
      <c r="AB18" s="224"/>
      <c r="AC18" s="191"/>
      <c r="AD18" s="224"/>
      <c r="AE18" s="224"/>
      <c r="AF18" s="191"/>
      <c r="AG18" s="224"/>
      <c r="AH18" s="224"/>
      <c r="AI18" s="191"/>
      <c r="AJ18" s="224"/>
      <c r="AK18" s="224"/>
      <c r="AL18" s="191"/>
      <c r="AM18" s="224"/>
      <c r="AN18" s="224"/>
      <c r="AO18" s="91"/>
      <c r="AP18" s="224"/>
      <c r="AQ18" s="224"/>
      <c r="AR18" s="91"/>
      <c r="AS18" s="224"/>
      <c r="AT18" s="224"/>
      <c r="AU18" s="91"/>
      <c r="AV18" s="224"/>
      <c r="AW18" s="224"/>
      <c r="AX18" s="191"/>
      <c r="AY18" s="224"/>
      <c r="AZ18" s="224"/>
      <c r="BA18" s="91"/>
      <c r="BB18" s="225"/>
      <c r="BC18" s="225"/>
      <c r="BD18" s="91"/>
      <c r="BE18" s="225"/>
      <c r="BF18" s="225"/>
      <c r="BG18" s="91"/>
      <c r="BH18" s="225"/>
      <c r="BI18" s="225"/>
      <c r="BJ18" s="91"/>
      <c r="BK18" s="225"/>
      <c r="BL18" s="225"/>
      <c r="BM18" s="91">
        <f>S39</f>
        <v>8.6999999999999993</v>
      </c>
      <c r="BN18" s="91">
        <f>T39</f>
        <v>9.1999999999999993</v>
      </c>
      <c r="BO18" s="91">
        <f>U39</f>
        <v>8.9</v>
      </c>
      <c r="BP18" s="91">
        <f>L52</f>
        <v>20.100000000000001</v>
      </c>
      <c r="BQ18" s="91">
        <f>M52</f>
        <v>20.9</v>
      </c>
      <c r="BR18" s="91">
        <f>N52</f>
        <v>21.2</v>
      </c>
      <c r="BS18" s="191"/>
      <c r="BT18" s="224"/>
      <c r="BU18" s="224"/>
      <c r="BV18" s="197"/>
      <c r="BW18" s="224"/>
      <c r="BX18" s="224"/>
      <c r="BY18" s="191"/>
      <c r="BZ18" s="224"/>
      <c r="CA18" s="224"/>
      <c r="CB18" s="191"/>
      <c r="CC18" s="224"/>
      <c r="CD18" s="224"/>
      <c r="CE18" s="191"/>
      <c r="CF18" s="224"/>
      <c r="CG18" s="224"/>
      <c r="CH18" s="191"/>
      <c r="CI18" s="224"/>
      <c r="CJ18" s="224"/>
      <c r="CK18" s="191"/>
      <c r="CL18" s="224"/>
      <c r="CM18" s="224"/>
      <c r="CN18" s="191"/>
      <c r="CO18" s="224"/>
      <c r="CP18" s="224"/>
    </row>
    <row r="19" spans="1:94" ht="12.75" customHeight="1" x14ac:dyDescent="0.2">
      <c r="A19" s="196" t="s">
        <v>155</v>
      </c>
      <c r="B19" s="191"/>
      <c r="C19" s="224"/>
      <c r="D19" s="224"/>
      <c r="E19" s="191"/>
      <c r="F19" s="224"/>
      <c r="G19" s="224"/>
      <c r="H19" s="191"/>
      <c r="I19" s="224"/>
      <c r="J19" s="224"/>
      <c r="K19" s="91"/>
      <c r="L19" s="224"/>
      <c r="M19" s="224"/>
      <c r="N19" s="191"/>
      <c r="O19" s="224"/>
      <c r="P19" s="224"/>
      <c r="Q19" s="191"/>
      <c r="R19" s="224"/>
      <c r="S19" s="224"/>
      <c r="T19" s="191"/>
      <c r="U19" s="224"/>
      <c r="V19" s="224"/>
      <c r="W19" s="191"/>
      <c r="X19" s="224"/>
      <c r="Y19" s="224"/>
      <c r="Z19" s="191"/>
      <c r="AA19" s="224"/>
      <c r="AB19" s="224"/>
      <c r="AC19" s="191"/>
      <c r="AD19" s="224"/>
      <c r="AE19" s="224"/>
      <c r="AF19" s="91"/>
      <c r="AG19" s="224"/>
      <c r="AH19" s="224"/>
      <c r="AI19" s="191"/>
      <c r="AJ19" s="224"/>
      <c r="AK19" s="224"/>
      <c r="AL19" s="191"/>
      <c r="AM19" s="224"/>
      <c r="AN19" s="224"/>
      <c r="AO19" s="191"/>
      <c r="AP19" s="224"/>
      <c r="AQ19" s="224"/>
      <c r="AR19" s="191"/>
      <c r="AS19" s="224"/>
      <c r="AT19" s="224"/>
      <c r="AU19" s="191"/>
      <c r="AV19" s="224"/>
      <c r="AW19" s="224"/>
      <c r="AX19" s="191"/>
      <c r="AY19" s="224"/>
      <c r="AZ19" s="224"/>
      <c r="BA19" s="91"/>
      <c r="BB19" s="224"/>
      <c r="BC19" s="224"/>
      <c r="BD19" s="91"/>
      <c r="BE19" s="225"/>
      <c r="BF19" s="225"/>
      <c r="BG19" s="91"/>
      <c r="BH19" s="225"/>
      <c r="BI19" s="225"/>
      <c r="BJ19" s="91"/>
      <c r="BK19" s="225"/>
      <c r="BL19" s="225"/>
      <c r="BM19" s="91"/>
      <c r="BN19" s="225"/>
      <c r="BO19" s="225"/>
      <c r="BP19" s="91"/>
      <c r="BQ19" s="225"/>
      <c r="BR19" s="225"/>
      <c r="BS19" s="91">
        <f>E52</f>
        <v>12.7</v>
      </c>
      <c r="BT19" s="91">
        <f>F52</f>
        <v>16.3</v>
      </c>
      <c r="BU19" s="91">
        <f>G52</f>
        <v>16</v>
      </c>
      <c r="BV19" s="197">
        <f t="shared" ref="BV19:BX20" si="4">E53</f>
        <v>10.9</v>
      </c>
      <c r="BW19" s="280">
        <f t="shared" si="4"/>
        <v>11.4</v>
      </c>
      <c r="BX19" s="280">
        <f t="shared" si="4"/>
        <v>12.8</v>
      </c>
      <c r="BY19" s="191"/>
      <c r="BZ19" s="224"/>
      <c r="CA19" s="224"/>
      <c r="CB19" s="191"/>
      <c r="CC19" s="224"/>
      <c r="CD19" s="224"/>
      <c r="CE19" s="191"/>
      <c r="CF19" s="224"/>
      <c r="CG19" s="224"/>
      <c r="CH19" s="191"/>
      <c r="CI19" s="224"/>
      <c r="CJ19" s="224"/>
      <c r="CK19" s="191"/>
      <c r="CL19" s="224"/>
      <c r="CM19" s="224"/>
      <c r="CN19" s="191"/>
      <c r="CO19" s="224"/>
      <c r="CP19" s="224"/>
    </row>
    <row r="20" spans="1:94" ht="12.75" customHeight="1" x14ac:dyDescent="0.2">
      <c r="A20" s="196" t="s">
        <v>156</v>
      </c>
      <c r="B20" s="191"/>
      <c r="C20" s="224"/>
      <c r="D20" s="224"/>
      <c r="E20" s="191"/>
      <c r="F20" s="224"/>
      <c r="G20" s="224"/>
      <c r="H20" s="191"/>
      <c r="I20" s="224"/>
      <c r="J20" s="224"/>
      <c r="K20" s="191"/>
      <c r="L20" s="224"/>
      <c r="M20" s="224"/>
      <c r="N20" s="191"/>
      <c r="O20" s="224"/>
      <c r="P20" s="224"/>
      <c r="Q20" s="191"/>
      <c r="R20" s="224"/>
      <c r="S20" s="224"/>
      <c r="T20" s="191"/>
      <c r="U20" s="224"/>
      <c r="V20" s="224"/>
      <c r="W20" s="191"/>
      <c r="X20" s="224"/>
      <c r="Y20" s="224"/>
      <c r="Z20" s="191"/>
      <c r="AA20" s="224"/>
      <c r="AB20" s="224"/>
      <c r="AC20" s="191"/>
      <c r="AD20" s="224"/>
      <c r="AE20" s="224"/>
      <c r="AF20" s="191"/>
      <c r="AG20" s="224"/>
      <c r="AH20" s="224"/>
      <c r="AI20" s="191"/>
      <c r="AJ20" s="224"/>
      <c r="AK20" s="224"/>
      <c r="AL20" s="191"/>
      <c r="AM20" s="224"/>
      <c r="AN20" s="224"/>
      <c r="AO20" s="191"/>
      <c r="AP20" s="224"/>
      <c r="AQ20" s="224"/>
      <c r="AR20" s="191"/>
      <c r="AS20" s="224"/>
      <c r="AT20" s="224"/>
      <c r="AU20" s="191"/>
      <c r="AV20" s="224"/>
      <c r="AW20" s="224"/>
      <c r="AX20" s="191"/>
      <c r="AY20" s="224"/>
      <c r="AZ20" s="224"/>
      <c r="BA20" s="91"/>
      <c r="BB20" s="224"/>
      <c r="BC20" s="224"/>
      <c r="BD20" s="91"/>
      <c r="BE20" s="225"/>
      <c r="BF20" s="225"/>
      <c r="BG20" s="91"/>
      <c r="BH20" s="225"/>
      <c r="BI20" s="225"/>
      <c r="BJ20" s="91"/>
      <c r="BK20" s="225"/>
      <c r="BL20" s="225"/>
      <c r="BM20" s="91"/>
      <c r="BN20" s="225"/>
      <c r="BO20" s="225"/>
      <c r="BP20" s="91"/>
      <c r="BQ20" s="225"/>
      <c r="BR20" s="225"/>
      <c r="BS20" s="166"/>
      <c r="BT20" s="231"/>
      <c r="BU20" s="231"/>
      <c r="BV20" s="191">
        <f t="shared" si="4"/>
        <v>5.5</v>
      </c>
      <c r="BW20" s="278">
        <f t="shared" si="4"/>
        <v>4.4000000000000004</v>
      </c>
      <c r="BX20" s="278">
        <f t="shared" si="4"/>
        <v>6.1</v>
      </c>
      <c r="BY20" s="91">
        <f>L53</f>
        <v>16.3</v>
      </c>
      <c r="BZ20" s="91">
        <f>M53</f>
        <v>16.399999999999999</v>
      </c>
      <c r="CA20" s="91">
        <f>N53</f>
        <v>20.2</v>
      </c>
      <c r="CB20" s="191">
        <f>L54</f>
        <v>6</v>
      </c>
      <c r="CC20" s="278">
        <f>M54</f>
        <v>6.1</v>
      </c>
      <c r="CD20" s="278">
        <f>N54</f>
        <v>6.2</v>
      </c>
      <c r="CE20" s="191"/>
      <c r="CF20" s="224"/>
      <c r="CG20" s="224"/>
      <c r="CH20" s="191"/>
      <c r="CI20" s="224"/>
      <c r="CJ20" s="224"/>
      <c r="CK20" s="191"/>
      <c r="CL20" s="224"/>
      <c r="CM20" s="224"/>
      <c r="CN20" s="191"/>
      <c r="CO20" s="224"/>
      <c r="CP20" s="224"/>
    </row>
    <row r="21" spans="1:94" ht="12.75" customHeight="1" x14ac:dyDescent="0.2">
      <c r="A21" s="196" t="s">
        <v>157</v>
      </c>
      <c r="B21" s="191"/>
      <c r="C21" s="224"/>
      <c r="D21" s="224"/>
      <c r="E21" s="191"/>
      <c r="F21" s="224"/>
      <c r="G21" s="224"/>
      <c r="H21" s="191"/>
      <c r="I21" s="224"/>
      <c r="J21" s="224"/>
      <c r="K21" s="191"/>
      <c r="L21" s="224"/>
      <c r="M21" s="224"/>
      <c r="N21" s="191"/>
      <c r="O21" s="224"/>
      <c r="P21" s="224"/>
      <c r="Q21" s="191"/>
      <c r="R21" s="224"/>
      <c r="S21" s="224"/>
      <c r="T21" s="191"/>
      <c r="U21" s="224"/>
      <c r="V21" s="224"/>
      <c r="W21" s="191"/>
      <c r="X21" s="224"/>
      <c r="Y21" s="224"/>
      <c r="Z21" s="191"/>
      <c r="AA21" s="224"/>
      <c r="AB21" s="224"/>
      <c r="AC21" s="191"/>
      <c r="AD21" s="224"/>
      <c r="AE21" s="224"/>
      <c r="AF21" s="191"/>
      <c r="AG21" s="224"/>
      <c r="AH21" s="224"/>
      <c r="AI21" s="191"/>
      <c r="AJ21" s="224"/>
      <c r="AK21" s="224"/>
      <c r="AL21" s="191"/>
      <c r="AM21" s="224"/>
      <c r="AN21" s="224"/>
      <c r="AO21" s="191"/>
      <c r="AP21" s="224"/>
      <c r="AQ21" s="224"/>
      <c r="AR21" s="191"/>
      <c r="AS21" s="224"/>
      <c r="AT21" s="224"/>
      <c r="AU21" s="191"/>
      <c r="AV21" s="224"/>
      <c r="AW21" s="224"/>
      <c r="AX21" s="191"/>
      <c r="AY21" s="224"/>
      <c r="AZ21" s="224"/>
      <c r="BA21" s="191"/>
      <c r="BB21" s="224"/>
      <c r="BC21" s="224"/>
      <c r="BD21" s="91"/>
      <c r="BE21" s="225"/>
      <c r="BF21" s="225"/>
      <c r="BG21" s="91"/>
      <c r="BH21" s="225"/>
      <c r="BI21" s="225"/>
      <c r="BJ21" s="91"/>
      <c r="BK21" s="225"/>
      <c r="BL21" s="225"/>
      <c r="BM21" s="91"/>
      <c r="BN21" s="225"/>
      <c r="BO21" s="225"/>
      <c r="BP21" s="91"/>
      <c r="BQ21" s="225"/>
      <c r="BR21" s="225"/>
      <c r="BS21" s="91"/>
      <c r="BT21" s="225"/>
      <c r="BU21" s="225"/>
      <c r="BV21" s="207"/>
      <c r="BW21" s="230"/>
      <c r="BX21" s="230"/>
      <c r="BY21" s="91"/>
      <c r="BZ21" s="224"/>
      <c r="CA21" s="224"/>
      <c r="CB21" s="91">
        <f>E55</f>
        <v>8</v>
      </c>
      <c r="CC21" s="91">
        <f>F55</f>
        <v>14.1</v>
      </c>
      <c r="CD21" s="91">
        <f>G55</f>
        <v>14.9</v>
      </c>
      <c r="CE21" s="191">
        <f>E56</f>
        <v>20.7</v>
      </c>
      <c r="CF21" s="278">
        <f>F56</f>
        <v>23.1</v>
      </c>
      <c r="CG21" s="278">
        <f>G56</f>
        <v>25.9</v>
      </c>
      <c r="CH21" s="191"/>
      <c r="CI21" s="224"/>
      <c r="CJ21" s="224"/>
      <c r="CK21" s="191"/>
      <c r="CL21" s="224"/>
      <c r="CM21" s="224"/>
      <c r="CN21" s="191"/>
      <c r="CO21" s="224"/>
      <c r="CP21" s="224"/>
    </row>
    <row r="22" spans="1:94" ht="12.75" customHeight="1" x14ac:dyDescent="0.2">
      <c r="A22" s="196" t="s">
        <v>158</v>
      </c>
      <c r="B22" s="191"/>
      <c r="C22" s="224"/>
      <c r="D22" s="224"/>
      <c r="E22" s="191"/>
      <c r="F22" s="224"/>
      <c r="G22" s="224"/>
      <c r="H22" s="191"/>
      <c r="I22" s="224"/>
      <c r="J22" s="224"/>
      <c r="K22" s="191"/>
      <c r="L22" s="224"/>
      <c r="M22" s="224"/>
      <c r="N22" s="191"/>
      <c r="O22" s="224"/>
      <c r="P22" s="224"/>
      <c r="Q22" s="191"/>
      <c r="R22" s="224"/>
      <c r="S22" s="224"/>
      <c r="T22" s="191"/>
      <c r="U22" s="224"/>
      <c r="V22" s="224"/>
      <c r="W22" s="191"/>
      <c r="X22" s="224"/>
      <c r="Y22" s="224"/>
      <c r="Z22" s="191"/>
      <c r="AA22" s="224"/>
      <c r="AB22" s="224"/>
      <c r="AC22" s="191"/>
      <c r="AD22" s="224"/>
      <c r="AE22" s="224"/>
      <c r="AF22" s="191"/>
      <c r="AG22" s="224"/>
      <c r="AH22" s="224"/>
      <c r="AI22" s="191"/>
      <c r="AJ22" s="224"/>
      <c r="AK22" s="224"/>
      <c r="AL22" s="191"/>
      <c r="AM22" s="224"/>
      <c r="AN22" s="224"/>
      <c r="AO22" s="191"/>
      <c r="AP22" s="224"/>
      <c r="AQ22" s="224"/>
      <c r="AR22" s="191"/>
      <c r="AS22" s="224"/>
      <c r="AT22" s="224"/>
      <c r="AU22" s="191"/>
      <c r="AV22" s="224"/>
      <c r="AW22" s="224"/>
      <c r="AX22" s="191"/>
      <c r="AY22" s="224"/>
      <c r="AZ22" s="224"/>
      <c r="BA22" s="191"/>
      <c r="BB22" s="224"/>
      <c r="BC22" s="224"/>
      <c r="BD22" s="191"/>
      <c r="BE22" s="224"/>
      <c r="BF22" s="224"/>
      <c r="BG22" s="242"/>
      <c r="BH22" s="224"/>
      <c r="BI22" s="224"/>
      <c r="BJ22" s="242"/>
      <c r="BK22" s="224"/>
      <c r="BL22" s="224"/>
      <c r="BM22" s="242"/>
      <c r="BN22" s="224"/>
      <c r="BO22" s="224"/>
      <c r="BP22" s="242"/>
      <c r="BQ22" s="224"/>
      <c r="BR22" s="224"/>
      <c r="BS22" s="91"/>
      <c r="BT22" s="225"/>
      <c r="BU22" s="225"/>
      <c r="BV22" s="207"/>
      <c r="BW22" s="230"/>
      <c r="BX22" s="230"/>
      <c r="BY22" s="91"/>
      <c r="BZ22" s="225"/>
      <c r="CA22" s="225"/>
      <c r="CB22" s="191"/>
      <c r="CC22" s="224"/>
      <c r="CD22" s="224"/>
      <c r="CE22" s="191"/>
      <c r="CF22" s="224"/>
      <c r="CG22" s="224"/>
      <c r="CH22" s="191"/>
      <c r="CI22" s="224"/>
      <c r="CJ22" s="224"/>
      <c r="CK22" s="191"/>
      <c r="CL22" s="224"/>
      <c r="CM22" s="224"/>
      <c r="CN22" s="191"/>
      <c r="CO22" s="224"/>
      <c r="CP22" s="224"/>
    </row>
    <row r="23" spans="1:94" ht="12.75" customHeight="1" x14ac:dyDescent="0.2">
      <c r="A23" s="196" t="s">
        <v>159</v>
      </c>
      <c r="B23" s="191"/>
      <c r="C23" s="224"/>
      <c r="D23" s="224"/>
      <c r="E23" s="191"/>
      <c r="F23" s="224"/>
      <c r="G23" s="224"/>
      <c r="H23" s="191"/>
      <c r="I23" s="224"/>
      <c r="J23" s="224"/>
      <c r="K23" s="191"/>
      <c r="L23" s="224"/>
      <c r="M23" s="224"/>
      <c r="N23" s="191"/>
      <c r="O23" s="224"/>
      <c r="P23" s="224"/>
      <c r="Q23" s="191"/>
      <c r="R23" s="224"/>
      <c r="S23" s="224"/>
      <c r="T23" s="191"/>
      <c r="U23" s="224"/>
      <c r="V23" s="224"/>
      <c r="W23" s="191"/>
      <c r="X23" s="224"/>
      <c r="Y23" s="224"/>
      <c r="Z23" s="191"/>
      <c r="AA23" s="224"/>
      <c r="AB23" s="224"/>
      <c r="AC23" s="191"/>
      <c r="AD23" s="224"/>
      <c r="AE23" s="224"/>
      <c r="AF23" s="191"/>
      <c r="AG23" s="224"/>
      <c r="AH23" s="224"/>
      <c r="AI23" s="191"/>
      <c r="AJ23" s="224"/>
      <c r="AK23" s="224"/>
      <c r="AL23" s="191"/>
      <c r="AM23" s="224"/>
      <c r="AN23" s="224"/>
      <c r="AO23" s="191"/>
      <c r="AP23" s="224"/>
      <c r="AQ23" s="224"/>
      <c r="AR23" s="191"/>
      <c r="AS23" s="224"/>
      <c r="AT23" s="224"/>
      <c r="AU23" s="191"/>
      <c r="AV23" s="224"/>
      <c r="AW23" s="224"/>
      <c r="AX23" s="191"/>
      <c r="AY23" s="224"/>
      <c r="AZ23" s="224"/>
      <c r="BA23" s="191"/>
      <c r="BB23" s="224"/>
      <c r="BC23" s="224"/>
      <c r="BD23" s="91"/>
      <c r="BE23" s="224"/>
      <c r="BF23" s="224"/>
      <c r="BG23" s="242"/>
      <c r="BH23" s="224"/>
      <c r="BI23" s="224"/>
      <c r="BJ23" s="242"/>
      <c r="BK23" s="224"/>
      <c r="BL23" s="224"/>
      <c r="BM23" s="242"/>
      <c r="BN23" s="224"/>
      <c r="BO23" s="224"/>
      <c r="BP23" s="242"/>
      <c r="BQ23" s="224"/>
      <c r="BR23" s="224"/>
      <c r="BS23" s="91"/>
      <c r="BT23" s="225"/>
      <c r="BU23" s="225"/>
      <c r="BV23" s="197"/>
      <c r="BW23" s="224"/>
      <c r="BX23" s="224"/>
      <c r="BY23" s="191"/>
      <c r="BZ23" s="224"/>
      <c r="CA23" s="224"/>
      <c r="CB23" s="91"/>
      <c r="CC23" s="225"/>
      <c r="CD23" s="225"/>
      <c r="CE23" s="91"/>
      <c r="CF23" s="225"/>
      <c r="CG23" s="225"/>
      <c r="CH23" s="91"/>
      <c r="CI23" s="225"/>
      <c r="CJ23" s="225"/>
      <c r="CK23" s="91"/>
      <c r="CL23" s="225"/>
      <c r="CM23" s="225"/>
      <c r="CN23" s="191"/>
      <c r="CO23" s="224"/>
      <c r="CP23" s="224"/>
    </row>
    <row r="24" spans="1:94" ht="12.75" customHeight="1" x14ac:dyDescent="0.2">
      <c r="A24" s="196" t="s">
        <v>160</v>
      </c>
      <c r="B24" s="91"/>
      <c r="C24" s="224"/>
      <c r="D24" s="224"/>
      <c r="E24" s="191"/>
      <c r="F24" s="224"/>
      <c r="G24" s="224"/>
      <c r="H24" s="191"/>
      <c r="I24" s="224"/>
      <c r="J24" s="224"/>
      <c r="K24" s="91"/>
      <c r="L24" s="224"/>
      <c r="M24" s="224"/>
      <c r="N24" s="191"/>
      <c r="O24" s="224"/>
      <c r="P24" s="224"/>
      <c r="Q24" s="191"/>
      <c r="R24" s="224"/>
      <c r="S24" s="224"/>
      <c r="T24" s="191"/>
      <c r="U24" s="224"/>
      <c r="V24" s="224"/>
      <c r="W24" s="191"/>
      <c r="X24" s="224"/>
      <c r="Y24" s="224"/>
      <c r="Z24" s="191"/>
      <c r="AA24" s="224"/>
      <c r="AB24" s="224"/>
      <c r="AC24" s="191"/>
      <c r="AD24" s="224"/>
      <c r="AE24" s="224"/>
      <c r="AF24" s="191"/>
      <c r="AG24" s="224"/>
      <c r="AH24" s="224"/>
      <c r="AI24" s="191"/>
      <c r="AJ24" s="224"/>
      <c r="AK24" s="224"/>
      <c r="AL24" s="191"/>
      <c r="AM24" s="224"/>
      <c r="AN24" s="224"/>
      <c r="AO24" s="191"/>
      <c r="AP24" s="224"/>
      <c r="AQ24" s="224"/>
      <c r="AR24" s="191"/>
      <c r="AS24" s="224"/>
      <c r="AT24" s="224"/>
      <c r="AU24" s="191"/>
      <c r="AV24" s="224"/>
      <c r="AW24" s="224"/>
      <c r="AX24" s="191"/>
      <c r="AY24" s="224"/>
      <c r="AZ24" s="224"/>
      <c r="BA24" s="91"/>
      <c r="BB24" s="224"/>
      <c r="BC24" s="224"/>
      <c r="BD24" s="91"/>
      <c r="BE24" s="224"/>
      <c r="BF24" s="224"/>
      <c r="BG24" s="242"/>
      <c r="BH24" s="224"/>
      <c r="BI24" s="224"/>
      <c r="BJ24" s="242"/>
      <c r="BK24" s="224"/>
      <c r="BL24" s="224"/>
      <c r="BM24" s="242"/>
      <c r="BN24" s="224"/>
      <c r="BO24" s="224"/>
      <c r="BP24" s="242"/>
      <c r="BQ24" s="224"/>
      <c r="BR24" s="224"/>
      <c r="BS24" s="91"/>
      <c r="BT24" s="224"/>
      <c r="BU24" s="224"/>
      <c r="BV24" s="197"/>
      <c r="BW24" s="224"/>
      <c r="BX24" s="224"/>
      <c r="BY24" s="191"/>
      <c r="BZ24" s="224"/>
      <c r="CA24" s="224"/>
      <c r="CB24" s="91"/>
      <c r="CC24" s="225"/>
      <c r="CD24" s="225"/>
      <c r="CE24" s="91"/>
      <c r="CF24" s="225"/>
      <c r="CG24" s="225"/>
      <c r="CH24" s="91"/>
      <c r="CI24" s="225"/>
      <c r="CJ24" s="225"/>
      <c r="CK24" s="91"/>
      <c r="CL24" s="225"/>
      <c r="CM24" s="225"/>
      <c r="CN24" s="91"/>
      <c r="CO24" s="224"/>
      <c r="CP24" s="224"/>
    </row>
    <row r="25" spans="1:94" ht="12.75" customHeight="1" x14ac:dyDescent="0.2">
      <c r="A25" s="196" t="s">
        <v>161</v>
      </c>
      <c r="B25" s="191"/>
      <c r="C25" s="224"/>
      <c r="D25" s="224"/>
      <c r="E25" s="191"/>
      <c r="F25" s="224"/>
      <c r="G25" s="224"/>
      <c r="H25" s="191"/>
      <c r="I25" s="224"/>
      <c r="J25" s="224"/>
      <c r="K25" s="191"/>
      <c r="L25" s="224"/>
      <c r="M25" s="224"/>
      <c r="N25" s="191"/>
      <c r="O25" s="224"/>
      <c r="P25" s="224"/>
      <c r="Q25" s="191"/>
      <c r="R25" s="224"/>
      <c r="S25" s="224"/>
      <c r="T25" s="191"/>
      <c r="U25" s="224"/>
      <c r="V25" s="224"/>
      <c r="W25" s="191"/>
      <c r="X25" s="224"/>
      <c r="Y25" s="224"/>
      <c r="Z25" s="191"/>
      <c r="AA25" s="224"/>
      <c r="AB25" s="224"/>
      <c r="AC25" s="191"/>
      <c r="AD25" s="224"/>
      <c r="AE25" s="224"/>
      <c r="AF25" s="191"/>
      <c r="AG25" s="224"/>
      <c r="AH25" s="224"/>
      <c r="AI25" s="191"/>
      <c r="AJ25" s="224"/>
      <c r="AK25" s="224"/>
      <c r="AL25" s="191"/>
      <c r="AM25" s="224"/>
      <c r="AN25" s="224"/>
      <c r="AO25" s="191"/>
      <c r="AP25" s="224"/>
      <c r="AQ25" s="224"/>
      <c r="AR25" s="191"/>
      <c r="AS25" s="224"/>
      <c r="AT25" s="224"/>
      <c r="AU25" s="191"/>
      <c r="AV25" s="224"/>
      <c r="AW25" s="224"/>
      <c r="AX25" s="191"/>
      <c r="AY25" s="224"/>
      <c r="AZ25" s="224"/>
      <c r="BA25" s="191"/>
      <c r="BB25" s="224"/>
      <c r="BC25" s="224"/>
      <c r="BD25" s="191"/>
      <c r="BE25" s="224"/>
      <c r="BF25" s="224"/>
      <c r="BG25" s="242"/>
      <c r="BH25" s="224"/>
      <c r="BI25" s="224"/>
      <c r="BJ25" s="242"/>
      <c r="BK25" s="224"/>
      <c r="BL25" s="224"/>
      <c r="BM25" s="242"/>
      <c r="BN25" s="224"/>
      <c r="BO25" s="224"/>
      <c r="BP25" s="242"/>
      <c r="BQ25" s="224"/>
      <c r="BR25" s="224"/>
      <c r="BS25" s="191"/>
      <c r="BT25" s="224"/>
      <c r="BU25" s="224"/>
      <c r="BV25" s="197"/>
      <c r="BW25" s="224"/>
      <c r="BX25" s="224"/>
      <c r="BY25" s="91"/>
      <c r="BZ25" s="224"/>
      <c r="CA25" s="224"/>
      <c r="CB25" s="91"/>
      <c r="CC25" s="225"/>
      <c r="CD25" s="225"/>
      <c r="CE25" s="91"/>
      <c r="CF25" s="225"/>
      <c r="CG25" s="225"/>
      <c r="CH25" s="91"/>
      <c r="CI25" s="225"/>
      <c r="CJ25" s="225"/>
      <c r="CK25" s="91"/>
      <c r="CL25" s="225"/>
      <c r="CM25" s="225"/>
      <c r="CN25" s="91"/>
      <c r="CO25" s="225"/>
      <c r="CP25" s="225"/>
    </row>
    <row r="26" spans="1:94" ht="12.75" customHeight="1" x14ac:dyDescent="0.2">
      <c r="A26" s="196" t="s">
        <v>162</v>
      </c>
      <c r="B26" s="191"/>
      <c r="C26" s="224"/>
      <c r="D26" s="224"/>
      <c r="E26" s="191"/>
      <c r="F26" s="224"/>
      <c r="G26" s="224"/>
      <c r="H26" s="191"/>
      <c r="I26" s="224"/>
      <c r="J26" s="224"/>
      <c r="K26" s="191"/>
      <c r="L26" s="224"/>
      <c r="M26" s="224"/>
      <c r="N26" s="191"/>
      <c r="O26" s="224"/>
      <c r="P26" s="224"/>
      <c r="Q26" s="191"/>
      <c r="R26" s="224"/>
      <c r="S26" s="224"/>
      <c r="T26" s="191"/>
      <c r="U26" s="224"/>
      <c r="V26" s="224"/>
      <c r="W26" s="191"/>
      <c r="X26" s="224"/>
      <c r="Y26" s="224"/>
      <c r="Z26" s="191"/>
      <c r="AA26" s="224"/>
      <c r="AB26" s="224"/>
      <c r="AC26" s="191"/>
      <c r="AD26" s="224"/>
      <c r="AE26" s="224"/>
      <c r="AF26" s="191"/>
      <c r="AG26" s="224"/>
      <c r="AH26" s="224"/>
      <c r="AI26" s="191"/>
      <c r="AJ26" s="224"/>
      <c r="AK26" s="224"/>
      <c r="AL26" s="191"/>
      <c r="AM26" s="224"/>
      <c r="AN26" s="224"/>
      <c r="AO26" s="191"/>
      <c r="AP26" s="224"/>
      <c r="AQ26" s="224"/>
      <c r="AR26" s="191"/>
      <c r="AS26" s="224"/>
      <c r="AT26" s="224"/>
      <c r="AU26" s="191"/>
      <c r="AV26" s="224"/>
      <c r="AW26" s="224"/>
      <c r="AX26" s="191"/>
      <c r="AY26" s="224"/>
      <c r="AZ26" s="224"/>
      <c r="BA26" s="191"/>
      <c r="BB26" s="224"/>
      <c r="BC26" s="224"/>
      <c r="BD26" s="191"/>
      <c r="BE26" s="224"/>
      <c r="BF26" s="224"/>
      <c r="BG26" s="242"/>
      <c r="BH26" s="224"/>
      <c r="BI26" s="224"/>
      <c r="BJ26" s="242"/>
      <c r="BK26" s="224"/>
      <c r="BL26" s="224"/>
      <c r="BM26" s="242"/>
      <c r="BN26" s="224"/>
      <c r="BO26" s="224"/>
      <c r="BP26" s="242"/>
      <c r="BQ26" s="224"/>
      <c r="BR26" s="224"/>
      <c r="BS26" s="191"/>
      <c r="BT26" s="224"/>
      <c r="BU26" s="224"/>
      <c r="BV26" s="197"/>
      <c r="BW26" s="224"/>
      <c r="BX26" s="224"/>
      <c r="BY26" s="191"/>
      <c r="BZ26" s="224"/>
      <c r="CA26" s="224"/>
      <c r="CB26" s="91"/>
      <c r="CC26" s="224"/>
      <c r="CD26" s="224"/>
      <c r="CE26" s="91"/>
      <c r="CF26" s="224"/>
      <c r="CG26" s="224"/>
      <c r="CH26" s="191"/>
      <c r="CI26" s="224"/>
      <c r="CJ26" s="224"/>
      <c r="CK26" s="91"/>
      <c r="CL26" s="225"/>
      <c r="CM26" s="225"/>
      <c r="CN26" s="91"/>
      <c r="CO26" s="225"/>
      <c r="CP26" s="225"/>
    </row>
    <row r="27" spans="1:94" ht="12.75" customHeight="1" x14ac:dyDescent="0.2">
      <c r="A27" s="196" t="s">
        <v>197</v>
      </c>
      <c r="B27" s="191"/>
      <c r="C27" s="224"/>
      <c r="D27" s="224"/>
      <c r="E27" s="191"/>
      <c r="F27" s="224"/>
      <c r="G27" s="224"/>
      <c r="H27" s="191"/>
      <c r="I27" s="224"/>
      <c r="J27" s="224"/>
      <c r="K27" s="191"/>
      <c r="L27" s="224"/>
      <c r="M27" s="224"/>
      <c r="N27" s="191"/>
      <c r="O27" s="224"/>
      <c r="P27" s="224"/>
      <c r="Q27" s="191"/>
      <c r="R27" s="224"/>
      <c r="S27" s="224"/>
      <c r="T27" s="191"/>
      <c r="U27" s="224"/>
      <c r="V27" s="224"/>
      <c r="W27" s="191"/>
      <c r="X27" s="224"/>
      <c r="Y27" s="224"/>
      <c r="Z27" s="191"/>
      <c r="AA27" s="224"/>
      <c r="AB27" s="224"/>
      <c r="AC27" s="191"/>
      <c r="AD27" s="224"/>
      <c r="AE27" s="224"/>
      <c r="AF27" s="191"/>
      <c r="AG27" s="224"/>
      <c r="AH27" s="224"/>
      <c r="AI27" s="191"/>
      <c r="AJ27" s="224"/>
      <c r="AK27" s="224"/>
      <c r="AL27" s="191"/>
      <c r="AM27" s="224"/>
      <c r="AN27" s="224"/>
      <c r="AO27" s="191"/>
      <c r="AP27" s="224"/>
      <c r="AQ27" s="224"/>
      <c r="AR27" s="191"/>
      <c r="AS27" s="224"/>
      <c r="AT27" s="224"/>
      <c r="AU27" s="191"/>
      <c r="AV27" s="224"/>
      <c r="AW27" s="224"/>
      <c r="AX27" s="191"/>
      <c r="AY27" s="224"/>
      <c r="AZ27" s="224"/>
      <c r="BA27" s="191"/>
      <c r="BB27" s="224"/>
      <c r="BC27" s="224"/>
      <c r="BD27" s="191"/>
      <c r="BE27" s="224"/>
      <c r="BF27" s="224"/>
      <c r="BG27" s="242"/>
      <c r="BH27" s="224"/>
      <c r="BI27" s="224"/>
      <c r="BJ27" s="242"/>
      <c r="BK27" s="224"/>
      <c r="BL27" s="224"/>
      <c r="BM27" s="242"/>
      <c r="BN27" s="224"/>
      <c r="BO27" s="224"/>
      <c r="BP27" s="242"/>
      <c r="BQ27" s="224"/>
      <c r="BR27" s="224"/>
      <c r="BS27" s="191"/>
      <c r="BT27" s="224"/>
      <c r="BU27" s="224"/>
      <c r="BV27" s="197"/>
      <c r="BW27" s="224"/>
      <c r="BX27" s="224"/>
      <c r="BY27" s="191"/>
      <c r="BZ27" s="224"/>
      <c r="CA27" s="224"/>
      <c r="CB27" s="91"/>
      <c r="CC27" s="225"/>
      <c r="CD27" s="225"/>
      <c r="CE27" s="91"/>
      <c r="CF27" s="225"/>
      <c r="CG27" s="225"/>
      <c r="CH27" s="91">
        <f t="shared" ref="CH27:CJ28" si="5">E57</f>
        <v>4</v>
      </c>
      <c r="CI27" s="91">
        <f t="shared" si="5"/>
        <v>4.8</v>
      </c>
      <c r="CJ27" s="91">
        <f t="shared" si="5"/>
        <v>4.9000000000000004</v>
      </c>
      <c r="CK27" s="91"/>
      <c r="CL27" s="225"/>
      <c r="CM27" s="225"/>
      <c r="CN27" s="91"/>
      <c r="CO27" s="225"/>
      <c r="CP27" s="225"/>
    </row>
    <row r="28" spans="1:94" ht="12.75" customHeight="1" x14ac:dyDescent="0.2">
      <c r="A28" s="210" t="s">
        <v>399</v>
      </c>
      <c r="B28" s="209"/>
      <c r="C28" s="224"/>
      <c r="D28" s="224"/>
      <c r="E28" s="209"/>
      <c r="F28" s="224"/>
      <c r="G28" s="224"/>
      <c r="H28" s="209"/>
      <c r="I28" s="224"/>
      <c r="J28" s="224"/>
      <c r="K28" s="209"/>
      <c r="L28" s="224"/>
      <c r="M28" s="224"/>
      <c r="N28" s="209"/>
      <c r="O28" s="224"/>
      <c r="P28" s="224"/>
      <c r="Q28" s="209"/>
      <c r="R28" s="224"/>
      <c r="S28" s="224"/>
      <c r="T28" s="209"/>
      <c r="U28" s="224"/>
      <c r="V28" s="224"/>
      <c r="W28" s="209"/>
      <c r="X28" s="224"/>
      <c r="Y28" s="224"/>
      <c r="Z28" s="209"/>
      <c r="AA28" s="224"/>
      <c r="AB28" s="224"/>
      <c r="AC28" s="209"/>
      <c r="AD28" s="224"/>
      <c r="AE28" s="224"/>
      <c r="AF28" s="209"/>
      <c r="AG28" s="224"/>
      <c r="AH28" s="224"/>
      <c r="AI28" s="209"/>
      <c r="AJ28" s="224"/>
      <c r="AK28" s="224"/>
      <c r="AL28" s="209"/>
      <c r="AM28" s="224"/>
      <c r="AN28" s="224"/>
      <c r="AO28" s="209"/>
      <c r="AP28" s="224"/>
      <c r="AQ28" s="224"/>
      <c r="AR28" s="209"/>
      <c r="AS28" s="224"/>
      <c r="AT28" s="224"/>
      <c r="AU28" s="209"/>
      <c r="AV28" s="224"/>
      <c r="AW28" s="224"/>
      <c r="AX28" s="209"/>
      <c r="AY28" s="224"/>
      <c r="AZ28" s="224"/>
      <c r="BA28" s="209"/>
      <c r="BB28" s="224"/>
      <c r="BC28" s="224"/>
      <c r="BD28" s="209"/>
      <c r="BE28" s="224"/>
      <c r="BF28" s="224"/>
      <c r="BG28" s="242"/>
      <c r="BH28" s="224"/>
      <c r="BI28" s="224"/>
      <c r="BJ28" s="242"/>
      <c r="BK28" s="224"/>
      <c r="BL28" s="224"/>
      <c r="BM28" s="242"/>
      <c r="BN28" s="224"/>
      <c r="BO28" s="224"/>
      <c r="BP28" s="242"/>
      <c r="BQ28" s="224"/>
      <c r="BR28" s="224"/>
      <c r="BS28" s="209"/>
      <c r="BT28" s="224"/>
      <c r="BU28" s="224"/>
      <c r="BV28" s="212"/>
      <c r="BW28" s="224"/>
      <c r="BX28" s="224"/>
      <c r="BY28" s="209"/>
      <c r="BZ28" s="224"/>
      <c r="CA28" s="224"/>
      <c r="CB28" s="91"/>
      <c r="CC28" s="225"/>
      <c r="CD28" s="225"/>
      <c r="CE28" s="91"/>
      <c r="CF28" s="225"/>
      <c r="CG28" s="225"/>
      <c r="CH28" s="91">
        <f t="shared" si="5"/>
        <v>8.6</v>
      </c>
      <c r="CI28" s="91">
        <f t="shared" si="5"/>
        <v>8.6</v>
      </c>
      <c r="CJ28" s="91">
        <f t="shared" si="5"/>
        <v>8.6</v>
      </c>
      <c r="CK28" s="91">
        <f>E59</f>
        <v>13</v>
      </c>
      <c r="CL28" s="91">
        <f>F59</f>
        <v>14</v>
      </c>
      <c r="CM28" s="91">
        <f>G59</f>
        <v>16.2</v>
      </c>
      <c r="CN28" s="91"/>
      <c r="CO28" s="225"/>
      <c r="CP28" s="225"/>
    </row>
    <row r="29" spans="1:94" ht="12.75" customHeight="1" x14ac:dyDescent="0.2">
      <c r="A29" s="210" t="s">
        <v>400</v>
      </c>
      <c r="B29" s="209"/>
      <c r="C29" s="224"/>
      <c r="D29" s="224"/>
      <c r="E29" s="209"/>
      <c r="F29" s="224"/>
      <c r="G29" s="224"/>
      <c r="H29" s="209"/>
      <c r="I29" s="224"/>
      <c r="J29" s="224"/>
      <c r="K29" s="209"/>
      <c r="L29" s="224"/>
      <c r="M29" s="224"/>
      <c r="N29" s="209"/>
      <c r="O29" s="224"/>
      <c r="P29" s="224"/>
      <c r="Q29" s="209"/>
      <c r="R29" s="224"/>
      <c r="S29" s="224"/>
      <c r="T29" s="209"/>
      <c r="U29" s="224"/>
      <c r="V29" s="224"/>
      <c r="W29" s="209"/>
      <c r="X29" s="224"/>
      <c r="Y29" s="224"/>
      <c r="Z29" s="209"/>
      <c r="AA29" s="224"/>
      <c r="AB29" s="224"/>
      <c r="AC29" s="209"/>
      <c r="AD29" s="224"/>
      <c r="AE29" s="224"/>
      <c r="AF29" s="209"/>
      <c r="AG29" s="224"/>
      <c r="AH29" s="224"/>
      <c r="AI29" s="209"/>
      <c r="AJ29" s="224"/>
      <c r="AK29" s="224"/>
      <c r="AL29" s="209"/>
      <c r="AM29" s="224"/>
      <c r="AN29" s="224"/>
      <c r="AO29" s="209"/>
      <c r="AP29" s="224"/>
      <c r="AQ29" s="224"/>
      <c r="AR29" s="209"/>
      <c r="AS29" s="224"/>
      <c r="AT29" s="224"/>
      <c r="AU29" s="209"/>
      <c r="AV29" s="224"/>
      <c r="AW29" s="224"/>
      <c r="AX29" s="209"/>
      <c r="AY29" s="224"/>
      <c r="AZ29" s="224"/>
      <c r="BA29" s="209"/>
      <c r="BB29" s="224"/>
      <c r="BC29" s="224"/>
      <c r="BD29" s="209"/>
      <c r="BE29" s="224"/>
      <c r="BF29" s="224"/>
      <c r="BG29" s="242"/>
      <c r="BH29" s="224"/>
      <c r="BI29" s="224"/>
      <c r="BJ29" s="242"/>
      <c r="BK29" s="224"/>
      <c r="BL29" s="224"/>
      <c r="BM29" s="242"/>
      <c r="BN29" s="224"/>
      <c r="BO29" s="224"/>
      <c r="BP29" s="242"/>
      <c r="BQ29" s="224"/>
      <c r="BR29" s="224"/>
      <c r="BS29" s="209"/>
      <c r="BT29" s="224"/>
      <c r="BU29" s="224"/>
      <c r="BV29" s="212"/>
      <c r="BW29" s="224"/>
      <c r="BX29" s="224"/>
      <c r="BY29" s="209"/>
      <c r="BZ29" s="224"/>
      <c r="CA29" s="224"/>
      <c r="CB29" s="91"/>
      <c r="CC29" s="225"/>
      <c r="CD29" s="225"/>
      <c r="CE29" s="91"/>
      <c r="CF29" s="225"/>
      <c r="CG29" s="225"/>
      <c r="CH29" s="91"/>
      <c r="CI29" s="225"/>
      <c r="CJ29" s="225"/>
      <c r="CK29" s="91"/>
      <c r="CL29" s="225"/>
      <c r="CM29" s="225"/>
      <c r="CN29" s="91"/>
      <c r="CO29" s="225"/>
      <c r="CP29" s="225"/>
    </row>
    <row r="30" spans="1:94" ht="12.75" customHeight="1" x14ac:dyDescent="0.2">
      <c r="A30" s="210" t="s">
        <v>401</v>
      </c>
      <c r="B30" s="209"/>
      <c r="C30" s="224"/>
      <c r="D30" s="224"/>
      <c r="E30" s="209"/>
      <c r="F30" s="224"/>
      <c r="G30" s="224"/>
      <c r="H30" s="209"/>
      <c r="I30" s="224"/>
      <c r="J30" s="224"/>
      <c r="K30" s="209"/>
      <c r="L30" s="224"/>
      <c r="M30" s="224"/>
      <c r="N30" s="209"/>
      <c r="O30" s="224"/>
      <c r="P30" s="224"/>
      <c r="Q30" s="209"/>
      <c r="R30" s="224"/>
      <c r="S30" s="224"/>
      <c r="T30" s="209"/>
      <c r="U30" s="224"/>
      <c r="V30" s="224"/>
      <c r="W30" s="209"/>
      <c r="X30" s="224"/>
      <c r="Y30" s="224"/>
      <c r="Z30" s="209"/>
      <c r="AA30" s="224"/>
      <c r="AB30" s="224"/>
      <c r="AC30" s="209"/>
      <c r="AD30" s="224"/>
      <c r="AE30" s="224"/>
      <c r="AF30" s="209"/>
      <c r="AG30" s="224"/>
      <c r="AH30" s="224"/>
      <c r="AI30" s="209"/>
      <c r="AJ30" s="224"/>
      <c r="AK30" s="224"/>
      <c r="AL30" s="209"/>
      <c r="AM30" s="224"/>
      <c r="AN30" s="224"/>
      <c r="AO30" s="209"/>
      <c r="AP30" s="224"/>
      <c r="AQ30" s="224"/>
      <c r="AR30" s="209"/>
      <c r="AS30" s="224"/>
      <c r="AT30" s="224"/>
      <c r="AU30" s="209"/>
      <c r="AV30" s="224"/>
      <c r="AW30" s="224"/>
      <c r="AX30" s="209"/>
      <c r="AY30" s="224"/>
      <c r="AZ30" s="224"/>
      <c r="BA30" s="209"/>
      <c r="BB30" s="224"/>
      <c r="BC30" s="224"/>
      <c r="BD30" s="209"/>
      <c r="BE30" s="224"/>
      <c r="BF30" s="224"/>
      <c r="BG30" s="242"/>
      <c r="BH30" s="224"/>
      <c r="BI30" s="224"/>
      <c r="BJ30" s="242"/>
      <c r="BK30" s="224"/>
      <c r="BL30" s="224"/>
      <c r="BM30" s="242"/>
      <c r="BN30" s="224"/>
      <c r="BO30" s="224"/>
      <c r="BP30" s="242"/>
      <c r="BQ30" s="224"/>
      <c r="BR30" s="224"/>
      <c r="BS30" s="209"/>
      <c r="BT30" s="224"/>
      <c r="BU30" s="224"/>
      <c r="BV30" s="212"/>
      <c r="BW30" s="224"/>
      <c r="BX30" s="224"/>
      <c r="BY30" s="209"/>
      <c r="BZ30" s="224"/>
      <c r="CA30" s="224"/>
      <c r="CB30" s="91"/>
      <c r="CC30" s="225"/>
      <c r="CD30" s="225"/>
      <c r="CE30" s="91"/>
      <c r="CF30" s="225"/>
      <c r="CG30" s="225"/>
      <c r="CH30" s="91"/>
      <c r="CI30" s="225"/>
      <c r="CJ30" s="225"/>
      <c r="CK30" s="91"/>
      <c r="CL30" s="225"/>
      <c r="CM30" s="225"/>
      <c r="CN30" s="91"/>
      <c r="CO30" s="225"/>
      <c r="CP30" s="225"/>
    </row>
    <row r="31" spans="1:94" ht="12.75" customHeight="1" x14ac:dyDescent="0.2">
      <c r="A31" s="210" t="s">
        <v>402</v>
      </c>
      <c r="B31" s="209"/>
      <c r="C31" s="224"/>
      <c r="D31" s="224"/>
      <c r="E31" s="209"/>
      <c r="F31" s="224"/>
      <c r="G31" s="224"/>
      <c r="H31" s="209"/>
      <c r="I31" s="224"/>
      <c r="J31" s="224"/>
      <c r="K31" s="209"/>
      <c r="L31" s="224"/>
      <c r="M31" s="224"/>
      <c r="N31" s="209"/>
      <c r="O31" s="224"/>
      <c r="P31" s="224"/>
      <c r="Q31" s="209"/>
      <c r="R31" s="224"/>
      <c r="S31" s="224"/>
      <c r="T31" s="209"/>
      <c r="U31" s="224"/>
      <c r="V31" s="224"/>
      <c r="W31" s="209"/>
      <c r="X31" s="224"/>
      <c r="Y31" s="224"/>
      <c r="Z31" s="209"/>
      <c r="AA31" s="224"/>
      <c r="AB31" s="224"/>
      <c r="AC31" s="209"/>
      <c r="AD31" s="224"/>
      <c r="AE31" s="224"/>
      <c r="AF31" s="209"/>
      <c r="AG31" s="224"/>
      <c r="AH31" s="224"/>
      <c r="AI31" s="209"/>
      <c r="AJ31" s="224"/>
      <c r="AK31" s="224"/>
      <c r="AL31" s="209"/>
      <c r="AM31" s="224"/>
      <c r="AN31" s="224"/>
      <c r="AO31" s="209"/>
      <c r="AP31" s="224"/>
      <c r="AQ31" s="224"/>
      <c r="AR31" s="209"/>
      <c r="AS31" s="224"/>
      <c r="AT31" s="224"/>
      <c r="AU31" s="209"/>
      <c r="AV31" s="224"/>
      <c r="AW31" s="224"/>
      <c r="AX31" s="209"/>
      <c r="AY31" s="224"/>
      <c r="AZ31" s="224"/>
      <c r="BA31" s="209"/>
      <c r="BB31" s="224"/>
      <c r="BC31" s="224"/>
      <c r="BD31" s="209"/>
      <c r="BE31" s="224"/>
      <c r="BF31" s="224"/>
      <c r="BG31" s="242"/>
      <c r="BH31" s="224"/>
      <c r="BI31" s="224"/>
      <c r="BJ31" s="242"/>
      <c r="BK31" s="224"/>
      <c r="BL31" s="224"/>
      <c r="BM31" s="242"/>
      <c r="BN31" s="224"/>
      <c r="BO31" s="224"/>
      <c r="BP31" s="242"/>
      <c r="BQ31" s="224"/>
      <c r="BR31" s="224"/>
      <c r="BS31" s="209"/>
      <c r="BT31" s="224"/>
      <c r="BU31" s="224"/>
      <c r="BV31" s="212"/>
      <c r="BW31" s="224"/>
      <c r="BX31" s="224"/>
      <c r="BY31" s="209"/>
      <c r="BZ31" s="224"/>
      <c r="CA31" s="224"/>
      <c r="CB31" s="91"/>
      <c r="CC31" s="225"/>
      <c r="CD31" s="225"/>
      <c r="CE31" s="91"/>
      <c r="CF31" s="225"/>
      <c r="CG31" s="225"/>
      <c r="CH31" s="91"/>
      <c r="CI31" s="225"/>
      <c r="CJ31" s="225"/>
      <c r="CK31" s="91"/>
      <c r="CL31" s="225"/>
      <c r="CM31" s="225"/>
      <c r="CN31" s="91"/>
      <c r="CO31" s="225"/>
      <c r="CP31" s="225"/>
    </row>
    <row r="32" spans="1:94" ht="12.75" customHeight="1" x14ac:dyDescent="0.2">
      <c r="A32" s="210" t="s">
        <v>403</v>
      </c>
      <c r="B32" s="209"/>
      <c r="C32" s="224"/>
      <c r="D32" s="224"/>
      <c r="E32" s="209"/>
      <c r="F32" s="224"/>
      <c r="G32" s="224"/>
      <c r="H32" s="209"/>
      <c r="I32" s="224"/>
      <c r="J32" s="224"/>
      <c r="K32" s="209"/>
      <c r="L32" s="224"/>
      <c r="M32" s="224"/>
      <c r="N32" s="209"/>
      <c r="O32" s="224"/>
      <c r="P32" s="224"/>
      <c r="Q32" s="209"/>
      <c r="R32" s="224"/>
      <c r="S32" s="224"/>
      <c r="T32" s="209"/>
      <c r="U32" s="224"/>
      <c r="V32" s="224"/>
      <c r="W32" s="209"/>
      <c r="X32" s="224"/>
      <c r="Y32" s="224"/>
      <c r="Z32" s="209"/>
      <c r="AA32" s="224"/>
      <c r="AB32" s="224"/>
      <c r="AC32" s="209"/>
      <c r="AD32" s="224"/>
      <c r="AE32" s="224"/>
      <c r="AF32" s="209"/>
      <c r="AG32" s="224"/>
      <c r="AH32" s="224"/>
      <c r="AI32" s="209"/>
      <c r="AJ32" s="224"/>
      <c r="AK32" s="224"/>
      <c r="AL32" s="209"/>
      <c r="AM32" s="224"/>
      <c r="AN32" s="224"/>
      <c r="AO32" s="209"/>
      <c r="AP32" s="224"/>
      <c r="AQ32" s="224"/>
      <c r="AR32" s="209"/>
      <c r="AS32" s="224"/>
      <c r="AT32" s="224"/>
      <c r="AU32" s="209"/>
      <c r="AV32" s="224"/>
      <c r="AW32" s="224"/>
      <c r="AX32" s="209"/>
      <c r="AY32" s="224"/>
      <c r="AZ32" s="224"/>
      <c r="BA32" s="209"/>
      <c r="BB32" s="224"/>
      <c r="BC32" s="224"/>
      <c r="BD32" s="209"/>
      <c r="BE32" s="224"/>
      <c r="BF32" s="224"/>
      <c r="BG32" s="242"/>
      <c r="BH32" s="224"/>
      <c r="BI32" s="224"/>
      <c r="BJ32" s="242"/>
      <c r="BK32" s="224"/>
      <c r="BL32" s="224"/>
      <c r="BM32" s="242"/>
      <c r="BN32" s="224"/>
      <c r="BO32" s="224"/>
      <c r="BP32" s="242"/>
      <c r="BQ32" s="224"/>
      <c r="BR32" s="224"/>
      <c r="BS32" s="209"/>
      <c r="BT32" s="224"/>
      <c r="BU32" s="224"/>
      <c r="BV32" s="212"/>
      <c r="BW32" s="224"/>
      <c r="BX32" s="224"/>
      <c r="BY32" s="209"/>
      <c r="BZ32" s="224"/>
      <c r="CA32" s="224"/>
      <c r="CB32" s="91"/>
      <c r="CC32" s="225"/>
      <c r="CD32" s="225"/>
      <c r="CE32" s="91"/>
      <c r="CF32" s="225"/>
      <c r="CG32" s="225"/>
      <c r="CH32" s="91"/>
      <c r="CI32" s="225"/>
      <c r="CJ32" s="225"/>
      <c r="CK32" s="91"/>
      <c r="CL32" s="225"/>
      <c r="CM32" s="225"/>
      <c r="CN32" s="91"/>
      <c r="CO32" s="225"/>
      <c r="CP32" s="225"/>
    </row>
    <row r="33" spans="1:102" ht="39" customHeight="1" x14ac:dyDescent="0.2">
      <c r="A33" s="195" t="s">
        <v>5</v>
      </c>
      <c r="B33" s="108">
        <f>SUM(B9:B32)</f>
        <v>14.2</v>
      </c>
      <c r="C33" s="108">
        <f t="shared" ref="C33:BZ33" si="6">SUM(C9:C32)</f>
        <v>16.100000000000001</v>
      </c>
      <c r="D33" s="108">
        <f t="shared" si="6"/>
        <v>16.3</v>
      </c>
      <c r="E33" s="108">
        <f t="shared" si="6"/>
        <v>13.2</v>
      </c>
      <c r="F33" s="108">
        <f t="shared" si="6"/>
        <v>13.5</v>
      </c>
      <c r="G33" s="108">
        <f t="shared" si="6"/>
        <v>13.5</v>
      </c>
      <c r="H33" s="108">
        <f t="shared" si="6"/>
        <v>12.3</v>
      </c>
      <c r="I33" s="108">
        <f t="shared" si="6"/>
        <v>13.3</v>
      </c>
      <c r="J33" s="108">
        <f t="shared" si="6"/>
        <v>12.8</v>
      </c>
      <c r="K33" s="108">
        <f t="shared" si="6"/>
        <v>18.399999999999999</v>
      </c>
      <c r="L33" s="108">
        <f t="shared" si="6"/>
        <v>21.7</v>
      </c>
      <c r="M33" s="108">
        <f t="shared" si="6"/>
        <v>22.4</v>
      </c>
      <c r="N33" s="108">
        <f t="shared" si="6"/>
        <v>17.100000000000001</v>
      </c>
      <c r="O33" s="108">
        <f t="shared" si="6"/>
        <v>19</v>
      </c>
      <c r="P33" s="108">
        <f t="shared" si="6"/>
        <v>18.100000000000001</v>
      </c>
      <c r="Q33" s="108">
        <f t="shared" si="6"/>
        <v>17.899999999999999</v>
      </c>
      <c r="R33" s="108">
        <f t="shared" si="6"/>
        <v>16.600000000000001</v>
      </c>
      <c r="S33" s="108">
        <f t="shared" si="6"/>
        <v>15.7</v>
      </c>
      <c r="T33" s="108">
        <f t="shared" si="6"/>
        <v>13</v>
      </c>
      <c r="U33" s="108">
        <f t="shared" si="6"/>
        <v>13.1</v>
      </c>
      <c r="V33" s="108">
        <f t="shared" si="6"/>
        <v>12.6</v>
      </c>
      <c r="W33" s="108">
        <f t="shared" si="6"/>
        <v>14.2</v>
      </c>
      <c r="X33" s="108">
        <f t="shared" si="6"/>
        <v>12.4</v>
      </c>
      <c r="Y33" s="108">
        <f t="shared" si="6"/>
        <v>12.1</v>
      </c>
      <c r="Z33" s="108">
        <f t="shared" si="6"/>
        <v>17.8</v>
      </c>
      <c r="AA33" s="108">
        <f t="shared" si="6"/>
        <v>16.3</v>
      </c>
      <c r="AB33" s="108">
        <f t="shared" si="6"/>
        <v>15.4</v>
      </c>
      <c r="AC33" s="108">
        <f t="shared" si="6"/>
        <v>13.1</v>
      </c>
      <c r="AD33" s="108">
        <f t="shared" si="6"/>
        <v>13.1</v>
      </c>
      <c r="AE33" s="108">
        <f t="shared" si="6"/>
        <v>12.4</v>
      </c>
      <c r="AF33" s="108">
        <f t="shared" si="6"/>
        <v>16.2</v>
      </c>
      <c r="AG33" s="108">
        <f t="shared" si="6"/>
        <v>15.8</v>
      </c>
      <c r="AH33" s="108">
        <f t="shared" si="6"/>
        <v>15.7</v>
      </c>
      <c r="AI33" s="108">
        <f t="shared" si="6"/>
        <v>11.6</v>
      </c>
      <c r="AJ33" s="108">
        <f t="shared" si="6"/>
        <v>10.5</v>
      </c>
      <c r="AK33" s="108">
        <f t="shared" si="6"/>
        <v>10.1</v>
      </c>
      <c r="AL33" s="108">
        <f t="shared" si="6"/>
        <v>16.7</v>
      </c>
      <c r="AM33" s="108">
        <f t="shared" si="6"/>
        <v>19.399999999999999</v>
      </c>
      <c r="AN33" s="108">
        <f t="shared" si="6"/>
        <v>19.2</v>
      </c>
      <c r="AO33" s="108">
        <f t="shared" si="6"/>
        <v>12.6</v>
      </c>
      <c r="AP33" s="108">
        <f t="shared" si="6"/>
        <v>15.9</v>
      </c>
      <c r="AQ33" s="108">
        <f t="shared" si="6"/>
        <v>16.899999999999999</v>
      </c>
      <c r="AR33" s="108">
        <f t="shared" si="6"/>
        <v>17.8</v>
      </c>
      <c r="AS33" s="108">
        <f t="shared" si="6"/>
        <v>23</v>
      </c>
      <c r="AT33" s="108">
        <f t="shared" si="6"/>
        <v>24.4</v>
      </c>
      <c r="AU33" s="108">
        <f t="shared" si="6"/>
        <v>11.9</v>
      </c>
      <c r="AV33" s="108">
        <f t="shared" si="6"/>
        <v>12.6</v>
      </c>
      <c r="AW33" s="108">
        <f t="shared" si="6"/>
        <v>12.2</v>
      </c>
      <c r="AX33" s="108">
        <f t="shared" si="6"/>
        <v>14.3</v>
      </c>
      <c r="AY33" s="108">
        <f t="shared" si="6"/>
        <v>17</v>
      </c>
      <c r="AZ33" s="108">
        <f t="shared" si="6"/>
        <v>17.100000000000001</v>
      </c>
      <c r="BA33" s="108">
        <f t="shared" si="6"/>
        <v>21.9</v>
      </c>
      <c r="BB33" s="108">
        <f t="shared" si="6"/>
        <v>16.600000000000001</v>
      </c>
      <c r="BC33" s="108">
        <f t="shared" si="6"/>
        <v>15.7</v>
      </c>
      <c r="BD33" s="108">
        <f>SUM(BD9:BD32)</f>
        <v>14.2</v>
      </c>
      <c r="BE33" s="108">
        <f t="shared" ref="BE33:BQ33" si="7">SUM(BE9:BE32)</f>
        <v>11.9</v>
      </c>
      <c r="BF33" s="108">
        <f t="shared" si="7"/>
        <v>11.2</v>
      </c>
      <c r="BG33" s="108">
        <f t="shared" si="7"/>
        <v>14.7</v>
      </c>
      <c r="BH33" s="108">
        <f t="shared" si="7"/>
        <v>16.8</v>
      </c>
      <c r="BI33" s="108">
        <f t="shared" si="7"/>
        <v>17</v>
      </c>
      <c r="BJ33" s="108">
        <f t="shared" si="7"/>
        <v>15.4</v>
      </c>
      <c r="BK33" s="108">
        <f t="shared" si="7"/>
        <v>19.8</v>
      </c>
      <c r="BL33" s="108">
        <f t="shared" si="7"/>
        <v>23.5</v>
      </c>
      <c r="BM33" s="108">
        <f t="shared" si="7"/>
        <v>13.9</v>
      </c>
      <c r="BN33" s="108">
        <f t="shared" si="7"/>
        <v>15.1</v>
      </c>
      <c r="BO33" s="108">
        <f t="shared" si="7"/>
        <v>14.8</v>
      </c>
      <c r="BP33" s="108">
        <f t="shared" si="7"/>
        <v>20.100000000000001</v>
      </c>
      <c r="BQ33" s="108">
        <f t="shared" si="7"/>
        <v>20.9</v>
      </c>
      <c r="BR33" s="108">
        <f>SUM(BR9:BR32)</f>
        <v>21.2</v>
      </c>
      <c r="BS33" s="108">
        <f t="shared" si="6"/>
        <v>12.7</v>
      </c>
      <c r="BT33" s="108">
        <f t="shared" si="6"/>
        <v>16.3</v>
      </c>
      <c r="BU33" s="108">
        <f t="shared" si="6"/>
        <v>16</v>
      </c>
      <c r="BV33" s="108">
        <f t="shared" si="6"/>
        <v>16.399999999999999</v>
      </c>
      <c r="BW33" s="108">
        <f t="shared" si="6"/>
        <v>15.8</v>
      </c>
      <c r="BX33" s="108">
        <f t="shared" si="6"/>
        <v>18.899999999999999</v>
      </c>
      <c r="BY33" s="108">
        <f t="shared" si="6"/>
        <v>16.3</v>
      </c>
      <c r="BZ33" s="108">
        <f t="shared" si="6"/>
        <v>16.399999999999999</v>
      </c>
      <c r="CA33" s="108">
        <f t="shared" ref="CA33:CP33" si="8">SUM(CA9:CA32)</f>
        <v>20.2</v>
      </c>
      <c r="CB33" s="108">
        <f>SUM(CB9:CB32)</f>
        <v>14</v>
      </c>
      <c r="CC33" s="108">
        <f t="shared" si="8"/>
        <v>20.2</v>
      </c>
      <c r="CD33" s="108">
        <f t="shared" si="8"/>
        <v>21.1</v>
      </c>
      <c r="CE33" s="108">
        <f t="shared" si="8"/>
        <v>20.7</v>
      </c>
      <c r="CF33" s="108">
        <f t="shared" si="8"/>
        <v>23.1</v>
      </c>
      <c r="CG33" s="108">
        <f t="shared" si="8"/>
        <v>25.9</v>
      </c>
      <c r="CH33" s="108">
        <f>SUM(CH9:CH32)</f>
        <v>12.6</v>
      </c>
      <c r="CI33" s="108">
        <f t="shared" si="8"/>
        <v>13.4</v>
      </c>
      <c r="CJ33" s="108">
        <f t="shared" si="8"/>
        <v>13.5</v>
      </c>
      <c r="CK33" s="108">
        <f t="shared" si="8"/>
        <v>13</v>
      </c>
      <c r="CL33" s="108">
        <f t="shared" si="8"/>
        <v>14</v>
      </c>
      <c r="CM33" s="108">
        <f t="shared" si="8"/>
        <v>16.2</v>
      </c>
      <c r="CN33" s="108">
        <f t="shared" si="8"/>
        <v>0</v>
      </c>
      <c r="CO33" s="227">
        <f t="shared" si="8"/>
        <v>0</v>
      </c>
      <c r="CP33" s="227">
        <f t="shared" si="8"/>
        <v>0</v>
      </c>
      <c r="CQ33" s="208">
        <f>B33+E33+H33+K33+N33+Q33+T33+W33+Z33+AC33+AF33+AI33+AL33+AO33+AR33+AU33+AX33+BA33+BD33+BS33+BV33+BY33+CB33+CE33+CH33+CK33+CN33+BG33+BJ33+BM33+BP33</f>
        <v>458.2</v>
      </c>
      <c r="CR33" s="208">
        <f>C33+F33+I33+L33+O33+R33+U33+X33+AA33+AD33+AG33+AJ33+AM33+AP33+AS33+AV33+AY33+BB33+BE33+BT33+BW33+BZ33+CC33+CF33+CI33+CL33+CO33+BH33+BK33+BN33+BQ33</f>
        <v>489.6</v>
      </c>
      <c r="CS33" s="208">
        <f>D33+G33+J33+M33+P33+S33+V33+Y33+AB33+AE33+AH33+AK33+AN33+AQ33+AT33+AW33+AZ33+BC33+BF33+BU33+BX33+CA33+CD33+CG33+CJ33+CM33+CP33+BI33+BL33+BO33+BR33</f>
        <v>502.1</v>
      </c>
    </row>
    <row r="34" spans="1:102" ht="39" hidden="1" customHeight="1" x14ac:dyDescent="0.2">
      <c r="A34" s="195" t="s">
        <v>163</v>
      </c>
      <c r="B34" s="191"/>
      <c r="C34" s="224"/>
      <c r="D34" s="224"/>
      <c r="E34" s="91"/>
      <c r="F34" s="225">
        <f>C33+F33</f>
        <v>29.6</v>
      </c>
      <c r="G34" s="225">
        <f>D33+G33</f>
        <v>29.8</v>
      </c>
      <c r="H34" s="191"/>
      <c r="I34" s="224"/>
      <c r="J34" s="224"/>
      <c r="K34" s="191"/>
      <c r="L34" s="224"/>
      <c r="M34" s="224"/>
      <c r="N34" s="191"/>
      <c r="O34" s="224"/>
      <c r="P34" s="224"/>
      <c r="Q34" s="191"/>
      <c r="R34" s="224"/>
      <c r="S34" s="224"/>
      <c r="T34" s="191"/>
      <c r="U34" s="224"/>
      <c r="V34" s="224"/>
      <c r="W34" s="191"/>
      <c r="X34" s="224"/>
      <c r="Y34" s="224"/>
      <c r="Z34" s="191"/>
      <c r="AA34" s="224"/>
      <c r="AB34" s="224"/>
      <c r="AC34" s="191"/>
      <c r="AD34" s="224"/>
      <c r="AE34" s="224"/>
      <c r="AF34" s="91"/>
      <c r="AG34" s="225">
        <f>I33+L33+AG33</f>
        <v>50.8</v>
      </c>
      <c r="AH34" s="225">
        <f>J33+M33+AH33</f>
        <v>50.9</v>
      </c>
      <c r="AI34" s="91"/>
      <c r="AJ34" s="225"/>
      <c r="AK34" s="225"/>
      <c r="AL34" s="91"/>
      <c r="AM34" s="225"/>
      <c r="AN34" s="225"/>
      <c r="AO34" s="91"/>
      <c r="AP34" s="225"/>
      <c r="AQ34" s="225"/>
      <c r="AR34" s="91"/>
      <c r="AS34" s="225"/>
      <c r="AT34" s="225"/>
      <c r="AU34" s="91"/>
      <c r="AV34" s="225"/>
      <c r="AW34" s="225"/>
      <c r="AX34" s="91"/>
      <c r="AY34" s="225"/>
      <c r="AZ34" s="225"/>
      <c r="BA34" s="191"/>
      <c r="BB34" s="224"/>
      <c r="BC34" s="224"/>
      <c r="BD34" s="191"/>
      <c r="BE34" s="224"/>
      <c r="BF34" s="224"/>
      <c r="BG34" s="242"/>
      <c r="BH34" s="224"/>
      <c r="BI34" s="224"/>
      <c r="BJ34" s="242"/>
      <c r="BK34" s="224"/>
      <c r="BL34" s="224"/>
      <c r="BM34" s="242"/>
      <c r="BN34" s="224"/>
      <c r="BO34" s="224"/>
      <c r="BP34" s="242"/>
      <c r="BQ34" s="224"/>
      <c r="BR34" s="224"/>
      <c r="BS34" s="43"/>
      <c r="BT34" s="225"/>
      <c r="BU34" s="225"/>
      <c r="BV34" s="91"/>
      <c r="BW34" s="225"/>
      <c r="BX34" s="225"/>
      <c r="BY34" s="191"/>
      <c r="BZ34" s="224"/>
      <c r="CA34" s="224"/>
      <c r="CB34" s="191"/>
      <c r="CC34" s="224"/>
      <c r="CD34" s="224"/>
      <c r="CE34" s="191"/>
      <c r="CF34" s="224"/>
      <c r="CG34" s="224"/>
      <c r="CH34" s="191"/>
      <c r="CI34" s="224"/>
      <c r="CJ34" s="224"/>
      <c r="CK34" s="191"/>
      <c r="CL34" s="224"/>
      <c r="CM34" s="224"/>
      <c r="CN34" s="91"/>
      <c r="CO34" s="225">
        <f>BZ33+CC33+CO33</f>
        <v>36.6</v>
      </c>
      <c r="CP34" s="225">
        <f>CA33+CD33+CP33</f>
        <v>41.3</v>
      </c>
      <c r="CQ34" s="200" t="s">
        <v>302</v>
      </c>
      <c r="CR34" s="188"/>
      <c r="CS34" s="188"/>
    </row>
    <row r="35" spans="1:102" ht="44.25" customHeight="1" x14ac:dyDescent="0.2">
      <c r="A35" s="195" t="s">
        <v>164</v>
      </c>
      <c r="B35" s="94">
        <f>B33/Свод!B12</f>
        <v>1.4E-2</v>
      </c>
      <c r="C35" s="223">
        <f>C33/Свод!C12</f>
        <v>1.4E-2</v>
      </c>
      <c r="D35" s="223">
        <f>D33/Свод!D12</f>
        <v>1.4E-2</v>
      </c>
      <c r="E35" s="94">
        <f>E33/Свод!B12</f>
        <v>1.2999999999999999E-2</v>
      </c>
      <c r="F35" s="223">
        <f>F33/Свод!C12</f>
        <v>1.2E-2</v>
      </c>
      <c r="G35" s="223">
        <f>G33/Свод!D12</f>
        <v>1.2E-2</v>
      </c>
      <c r="H35" s="94">
        <f>H33/Свод!B12</f>
        <v>1.2E-2</v>
      </c>
      <c r="I35" s="223">
        <f>I33/Свод!C12</f>
        <v>1.2E-2</v>
      </c>
      <c r="J35" s="223">
        <f>J33/Свод!D12</f>
        <v>1.0999999999999999E-2</v>
      </c>
      <c r="K35" s="94">
        <f>K33/Свод!B12</f>
        <v>1.7999999999999999E-2</v>
      </c>
      <c r="L35" s="223">
        <f>L33/Свод!C12</f>
        <v>1.9E-2</v>
      </c>
      <c r="M35" s="223">
        <f>M33/Свод!D12</f>
        <v>0.02</v>
      </c>
      <c r="N35" s="94">
        <f>N33/Свод!B12</f>
        <v>1.6E-2</v>
      </c>
      <c r="O35" s="223">
        <f>O33/Свод!C12</f>
        <v>1.7000000000000001E-2</v>
      </c>
      <c r="P35" s="223">
        <f>P33/Свод!D12</f>
        <v>1.6E-2</v>
      </c>
      <c r="Q35" s="94">
        <f>Q33/Свод!B12</f>
        <v>1.7000000000000001E-2</v>
      </c>
      <c r="R35" s="223">
        <f>R33/Свод!C12</f>
        <v>1.4999999999999999E-2</v>
      </c>
      <c r="S35" s="223">
        <f>S33/Свод!D12</f>
        <v>1.4E-2</v>
      </c>
      <c r="T35" s="94">
        <f>T33/Свод!B12</f>
        <v>1.2E-2</v>
      </c>
      <c r="U35" s="223">
        <f>U33/Свод!C12</f>
        <v>1.2E-2</v>
      </c>
      <c r="V35" s="223">
        <f>V33/Свод!D12</f>
        <v>1.0999999999999999E-2</v>
      </c>
      <c r="W35" s="94">
        <f>W33/Свод!B12</f>
        <v>1.4E-2</v>
      </c>
      <c r="X35" s="223">
        <f>X33/Свод!C12</f>
        <v>1.0999999999999999E-2</v>
      </c>
      <c r="Y35" s="223">
        <f>Y33/Свод!D12</f>
        <v>1.0999999999999999E-2</v>
      </c>
      <c r="Z35" s="94">
        <f>Z33/Свод!B12</f>
        <v>1.7000000000000001E-2</v>
      </c>
      <c r="AA35" s="223">
        <f>AA33/Свод!C12</f>
        <v>1.4E-2</v>
      </c>
      <c r="AB35" s="223">
        <f>AB33/Свод!D12</f>
        <v>1.2999999999999999E-2</v>
      </c>
      <c r="AC35" s="94">
        <f>AC33/Свод!B12</f>
        <v>1.2999999999999999E-2</v>
      </c>
      <c r="AD35" s="223">
        <f>AD33/Свод!C12</f>
        <v>1.2E-2</v>
      </c>
      <c r="AE35" s="223">
        <f>AE33/Свод!D12</f>
        <v>1.0999999999999999E-2</v>
      </c>
      <c r="AF35" s="94">
        <f>AF33/Свод!$B$12</f>
        <v>1.6E-2</v>
      </c>
      <c r="AG35" s="223">
        <f>AG33/Свод!$C$12</f>
        <v>1.4E-2</v>
      </c>
      <c r="AH35" s="223">
        <f>AH33/Свод!$D$12</f>
        <v>1.4E-2</v>
      </c>
      <c r="AI35" s="94">
        <f>AI33/Свод!$B$12</f>
        <v>1.0999999999999999E-2</v>
      </c>
      <c r="AJ35" s="223">
        <f>AJ33/Свод!$C$12</f>
        <v>8.9999999999999993E-3</v>
      </c>
      <c r="AK35" s="223">
        <f>AK33/Свод!$D$12</f>
        <v>8.9999999999999993E-3</v>
      </c>
      <c r="AL35" s="94">
        <f>AL33/Свод!$B$12</f>
        <v>1.6E-2</v>
      </c>
      <c r="AM35" s="223">
        <f>AM33/Свод!$C$12</f>
        <v>1.7000000000000001E-2</v>
      </c>
      <c r="AN35" s="223">
        <f>AN33/Свод!$D$12</f>
        <v>1.7000000000000001E-2</v>
      </c>
      <c r="AO35" s="94">
        <f>AO33/Свод!$B$12</f>
        <v>1.2E-2</v>
      </c>
      <c r="AP35" s="223">
        <f>AP33/Свод!$C$12</f>
        <v>1.4E-2</v>
      </c>
      <c r="AQ35" s="223">
        <f>AQ33/Свод!$D$12</f>
        <v>1.4999999999999999E-2</v>
      </c>
      <c r="AR35" s="94">
        <f>AR33/Свод!$B$12</f>
        <v>1.7000000000000001E-2</v>
      </c>
      <c r="AS35" s="223">
        <f>AS33/Свод!$B$12</f>
        <v>2.1999999999999999E-2</v>
      </c>
      <c r="AT35" s="223">
        <f>AT33/Свод!$B$12</f>
        <v>2.3E-2</v>
      </c>
      <c r="AU35" s="94">
        <f>AU33/Свод!$B$12</f>
        <v>1.0999999999999999E-2</v>
      </c>
      <c r="AV35" s="223">
        <f>AV33/Свод!$B$12</f>
        <v>1.2E-2</v>
      </c>
      <c r="AW35" s="223">
        <f>AW33/Свод!$B$12</f>
        <v>1.2E-2</v>
      </c>
      <c r="AX35" s="94">
        <f>AX33/Свод!$B$12</f>
        <v>1.4E-2</v>
      </c>
      <c r="AY35" s="223">
        <f>AY33/Свод!$B$12</f>
        <v>1.6E-2</v>
      </c>
      <c r="AZ35" s="223">
        <f>AZ33/Свод!$B$12</f>
        <v>1.6E-2</v>
      </c>
      <c r="BA35" s="94">
        <f>BA33/Свод!B12</f>
        <v>2.1000000000000001E-2</v>
      </c>
      <c r="BB35" s="223">
        <f>BB33/Свод!C12</f>
        <v>1.4999999999999999E-2</v>
      </c>
      <c r="BC35" s="223">
        <f>BC33/Свод!D12</f>
        <v>1.4E-2</v>
      </c>
      <c r="BD35" s="94">
        <f>BD33/Свод!B12</f>
        <v>1.4E-2</v>
      </c>
      <c r="BE35" s="94">
        <f>BE33/Свод!C12</f>
        <v>1.0999999999999999E-2</v>
      </c>
      <c r="BF35" s="94">
        <f>BF33/Свод!D12</f>
        <v>0.01</v>
      </c>
      <c r="BG35" s="94">
        <f>BG33/BG38</f>
        <v>1.4E-2</v>
      </c>
      <c r="BH35" s="94">
        <f t="shared" ref="BH35:BR35" si="9">BH33/BH38</f>
        <v>1.4999999999999999E-2</v>
      </c>
      <c r="BI35" s="94">
        <f t="shared" si="9"/>
        <v>1.4999999999999999E-2</v>
      </c>
      <c r="BJ35" s="94">
        <f t="shared" si="9"/>
        <v>1.4999999999999999E-2</v>
      </c>
      <c r="BK35" s="94">
        <f t="shared" si="9"/>
        <v>1.7999999999999999E-2</v>
      </c>
      <c r="BL35" s="94">
        <f t="shared" si="9"/>
        <v>2.1000000000000001E-2</v>
      </c>
      <c r="BM35" s="94">
        <f t="shared" si="9"/>
        <v>1.2999999999999999E-2</v>
      </c>
      <c r="BN35" s="94">
        <f t="shared" si="9"/>
        <v>1.2999999999999999E-2</v>
      </c>
      <c r="BO35" s="94">
        <f t="shared" si="9"/>
        <v>1.2999999999999999E-2</v>
      </c>
      <c r="BP35" s="94">
        <f t="shared" si="9"/>
        <v>1.9E-2</v>
      </c>
      <c r="BQ35" s="94">
        <f t="shared" si="9"/>
        <v>1.9E-2</v>
      </c>
      <c r="BR35" s="94">
        <f t="shared" si="9"/>
        <v>1.9E-2</v>
      </c>
      <c r="BS35" s="94">
        <f>BS33/Свод!B12</f>
        <v>1.2E-2</v>
      </c>
      <c r="BT35" s="223">
        <f>BT33/Свод!C12</f>
        <v>1.4E-2</v>
      </c>
      <c r="BU35" s="223">
        <f>BU33/Свод!D12</f>
        <v>1.4E-2</v>
      </c>
      <c r="BV35" s="94">
        <f>BV33/Свод!B12</f>
        <v>1.6E-2</v>
      </c>
      <c r="BW35" s="223">
        <f>BW33/Свод!C12</f>
        <v>1.4E-2</v>
      </c>
      <c r="BX35" s="223">
        <f>BX33/Свод!D12</f>
        <v>1.7000000000000001E-2</v>
      </c>
      <c r="BY35" s="94">
        <f>BY33/Свод!B12</f>
        <v>1.6E-2</v>
      </c>
      <c r="BZ35" s="223">
        <f>BZ33/Свод!C12</f>
        <v>1.4999999999999999E-2</v>
      </c>
      <c r="CA35" s="223">
        <f>CA33/Свод!D12</f>
        <v>1.7999999999999999E-2</v>
      </c>
      <c r="CB35" s="94">
        <f>CB33/Свод!B12</f>
        <v>1.2999999999999999E-2</v>
      </c>
      <c r="CC35" s="223">
        <f>CC33/Свод!C12</f>
        <v>1.7999999999999999E-2</v>
      </c>
      <c r="CD35" s="223">
        <f>CD33/Свод!D12</f>
        <v>1.7999999999999999E-2</v>
      </c>
      <c r="CE35" s="94">
        <f>CE33/Свод!B12</f>
        <v>0.02</v>
      </c>
      <c r="CF35" s="223">
        <f>CF33/Свод!C12</f>
        <v>0.02</v>
      </c>
      <c r="CG35" s="223">
        <f>CG33/Свод!D12</f>
        <v>2.3E-2</v>
      </c>
      <c r="CH35" s="94">
        <f>CH33/Свод!B12</f>
        <v>1.2E-2</v>
      </c>
      <c r="CI35" s="223">
        <f>CI33/Свод!C12</f>
        <v>1.2E-2</v>
      </c>
      <c r="CJ35" s="223">
        <f>CJ33/Свод!D12</f>
        <v>1.2E-2</v>
      </c>
      <c r="CK35" s="94">
        <f>CK33/Свод!B12</f>
        <v>1.2E-2</v>
      </c>
      <c r="CL35" s="223">
        <f>CL33/Свод!C12</f>
        <v>1.2E-2</v>
      </c>
      <c r="CM35" s="223">
        <f>CM33/Свод!D12</f>
        <v>1.4E-2</v>
      </c>
      <c r="CN35" s="94">
        <f>CN33/Свод!B12</f>
        <v>0</v>
      </c>
      <c r="CO35" s="223">
        <f>CO33/Свод!C12</f>
        <v>0</v>
      </c>
      <c r="CP35" s="223">
        <f>CP33/Свод!D12</f>
        <v>0</v>
      </c>
      <c r="CQ35" s="208">
        <f>'Сумма АЧР'!C27</f>
        <v>458.2</v>
      </c>
      <c r="CR35" s="208">
        <f>'Сумма АЧР'!D27</f>
        <v>489.6</v>
      </c>
      <c r="CS35" s="208">
        <f>'Сумма АЧР'!E27</f>
        <v>502.1</v>
      </c>
    </row>
    <row r="36" spans="1:102" x14ac:dyDescent="0.2">
      <c r="A36" s="281">
        <v>2.5000000000000001E-2</v>
      </c>
      <c r="B36" s="146">
        <f>B35-$A$36</f>
        <v>-1.0999999999999999E-2</v>
      </c>
      <c r="C36" s="229">
        <f t="shared" ref="C36:AL36" si="10">C35-$A$36</f>
        <v>-1.0999999999999999E-2</v>
      </c>
      <c r="D36" s="229">
        <f t="shared" si="10"/>
        <v>-1.0999999999999999E-2</v>
      </c>
      <c r="E36" s="146">
        <f t="shared" si="10"/>
        <v>-1.2E-2</v>
      </c>
      <c r="F36" s="229">
        <f t="shared" si="10"/>
        <v>-1.2999999999999999E-2</v>
      </c>
      <c r="G36" s="229">
        <f t="shared" si="10"/>
        <v>-1.2999999999999999E-2</v>
      </c>
      <c r="H36" s="146">
        <f t="shared" si="10"/>
        <v>-1.2999999999999999E-2</v>
      </c>
      <c r="I36" s="229">
        <f t="shared" si="10"/>
        <v>-1.2999999999999999E-2</v>
      </c>
      <c r="J36" s="229">
        <f t="shared" si="10"/>
        <v>-1.4E-2</v>
      </c>
      <c r="K36" s="146">
        <f t="shared" si="10"/>
        <v>-7.0000000000000001E-3</v>
      </c>
      <c r="L36" s="229">
        <f t="shared" si="10"/>
        <v>-6.0000000000000001E-3</v>
      </c>
      <c r="M36" s="229">
        <f t="shared" si="10"/>
        <v>-5.0000000000000001E-3</v>
      </c>
      <c r="N36" s="146">
        <f t="shared" si="10"/>
        <v>-8.9999999999999993E-3</v>
      </c>
      <c r="O36" s="229">
        <f t="shared" si="10"/>
        <v>-8.0000000000000002E-3</v>
      </c>
      <c r="P36" s="229">
        <f t="shared" si="10"/>
        <v>-8.9999999999999993E-3</v>
      </c>
      <c r="Q36" s="146">
        <f t="shared" si="10"/>
        <v>-8.0000000000000002E-3</v>
      </c>
      <c r="R36" s="229">
        <f t="shared" si="10"/>
        <v>-0.01</v>
      </c>
      <c r="S36" s="229">
        <f t="shared" si="10"/>
        <v>-1.0999999999999999E-2</v>
      </c>
      <c r="T36" s="146">
        <f t="shared" si="10"/>
        <v>-1.2999999999999999E-2</v>
      </c>
      <c r="U36" s="229">
        <f t="shared" si="10"/>
        <v>-1.2999999999999999E-2</v>
      </c>
      <c r="V36" s="229">
        <f t="shared" si="10"/>
        <v>-1.4E-2</v>
      </c>
      <c r="W36" s="146">
        <f t="shared" si="10"/>
        <v>-1.0999999999999999E-2</v>
      </c>
      <c r="X36" s="229">
        <f t="shared" si="10"/>
        <v>-1.4E-2</v>
      </c>
      <c r="Y36" s="229">
        <f t="shared" si="10"/>
        <v>-1.4E-2</v>
      </c>
      <c r="Z36" s="146">
        <f t="shared" si="10"/>
        <v>-8.0000000000000002E-3</v>
      </c>
      <c r="AA36" s="229">
        <f t="shared" si="10"/>
        <v>-1.0999999999999999E-2</v>
      </c>
      <c r="AB36" s="229">
        <f t="shared" si="10"/>
        <v>-1.2E-2</v>
      </c>
      <c r="AC36" s="146">
        <f t="shared" si="10"/>
        <v>-1.2E-2</v>
      </c>
      <c r="AD36" s="229">
        <f t="shared" si="10"/>
        <v>-1.2999999999999999E-2</v>
      </c>
      <c r="AE36" s="229">
        <f t="shared" si="10"/>
        <v>-1.4E-2</v>
      </c>
      <c r="AF36" s="146">
        <f t="shared" si="10"/>
        <v>-8.9999999999999993E-3</v>
      </c>
      <c r="AG36" s="229">
        <f t="shared" si="10"/>
        <v>-1.0999999999999999E-2</v>
      </c>
      <c r="AH36" s="229">
        <f t="shared" si="10"/>
        <v>-1.0999999999999999E-2</v>
      </c>
      <c r="AI36" s="146">
        <f t="shared" si="10"/>
        <v>-1.4E-2</v>
      </c>
      <c r="AJ36" s="229">
        <f t="shared" si="10"/>
        <v>-1.6E-2</v>
      </c>
      <c r="AK36" s="229">
        <f t="shared" si="10"/>
        <v>-1.6E-2</v>
      </c>
      <c r="AL36" s="146">
        <f t="shared" si="10"/>
        <v>-8.9999999999999993E-3</v>
      </c>
      <c r="AM36" s="229">
        <f t="shared" ref="AM36:AS36" si="11">AM35-$A$36</f>
        <v>-8.0000000000000002E-3</v>
      </c>
      <c r="AN36" s="229">
        <f t="shared" si="11"/>
        <v>-8.0000000000000002E-3</v>
      </c>
      <c r="AO36" s="146">
        <f t="shared" si="11"/>
        <v>-1.2999999999999999E-2</v>
      </c>
      <c r="AP36" s="229">
        <f t="shared" si="11"/>
        <v>-1.0999999999999999E-2</v>
      </c>
      <c r="AQ36" s="229">
        <f t="shared" si="11"/>
        <v>-0.01</v>
      </c>
      <c r="AR36" s="146">
        <f t="shared" si="11"/>
        <v>-8.0000000000000002E-3</v>
      </c>
      <c r="AS36" s="229">
        <f t="shared" si="11"/>
        <v>-3.0000000000000001E-3</v>
      </c>
      <c r="AT36" s="229">
        <f t="shared" ref="AT36:AZ36" si="12">AT35-$A$36</f>
        <v>-2E-3</v>
      </c>
      <c r="AU36" s="146">
        <f t="shared" si="12"/>
        <v>-1.4E-2</v>
      </c>
      <c r="AV36" s="229">
        <f t="shared" si="12"/>
        <v>-1.2999999999999999E-2</v>
      </c>
      <c r="AW36" s="229">
        <f t="shared" si="12"/>
        <v>-1.2999999999999999E-2</v>
      </c>
      <c r="AX36" s="146">
        <f>AX35-$A$36</f>
        <v>-1.0999999999999999E-2</v>
      </c>
      <c r="AY36" s="229">
        <f t="shared" si="12"/>
        <v>-8.9999999999999993E-3</v>
      </c>
      <c r="AZ36" s="229">
        <f t="shared" si="12"/>
        <v>-8.9999999999999993E-3</v>
      </c>
      <c r="BA36" s="146">
        <f>BA35-$A$36</f>
        <v>-4.0000000000000001E-3</v>
      </c>
      <c r="BB36" s="229">
        <f>BB35-$A$36</f>
        <v>-0.01</v>
      </c>
      <c r="BC36" s="229">
        <f>BC35-$A$36</f>
        <v>-1.0999999999999999E-2</v>
      </c>
      <c r="BD36" s="146">
        <f t="shared" ref="BD36:BR36" si="13">BD35-$A$36</f>
        <v>-1.0999999999999999E-2</v>
      </c>
      <c r="BE36" s="146">
        <f t="shared" si="13"/>
        <v>-1.4E-2</v>
      </c>
      <c r="BF36" s="146">
        <f t="shared" si="13"/>
        <v>-1.4999999999999999E-2</v>
      </c>
      <c r="BG36" s="146">
        <f t="shared" si="13"/>
        <v>-1.0999999999999999E-2</v>
      </c>
      <c r="BH36" s="146">
        <f t="shared" si="13"/>
        <v>-0.01</v>
      </c>
      <c r="BI36" s="146">
        <f t="shared" si="13"/>
        <v>-0.01</v>
      </c>
      <c r="BJ36" s="146">
        <f t="shared" si="13"/>
        <v>-0.01</v>
      </c>
      <c r="BK36" s="146">
        <f t="shared" si="13"/>
        <v>-7.0000000000000001E-3</v>
      </c>
      <c r="BL36" s="146">
        <f t="shared" si="13"/>
        <v>-4.0000000000000001E-3</v>
      </c>
      <c r="BM36" s="146">
        <f t="shared" si="13"/>
        <v>-1.2E-2</v>
      </c>
      <c r="BN36" s="146">
        <f t="shared" si="13"/>
        <v>-1.2E-2</v>
      </c>
      <c r="BO36" s="146">
        <f t="shared" si="13"/>
        <v>-1.2E-2</v>
      </c>
      <c r="BP36" s="146">
        <f t="shared" si="13"/>
        <v>-6.0000000000000001E-3</v>
      </c>
      <c r="BQ36" s="146">
        <f t="shared" si="13"/>
        <v>-6.0000000000000001E-3</v>
      </c>
      <c r="BR36" s="146">
        <f t="shared" si="13"/>
        <v>-6.0000000000000001E-3</v>
      </c>
      <c r="BS36" s="146">
        <f t="shared" ref="BS36:CM36" si="14">BS35-$A$36</f>
        <v>-1.2999999999999999E-2</v>
      </c>
      <c r="BT36" s="229">
        <f t="shared" si="14"/>
        <v>-1.0999999999999999E-2</v>
      </c>
      <c r="BU36" s="229">
        <f t="shared" si="14"/>
        <v>-1.0999999999999999E-2</v>
      </c>
      <c r="BV36" s="146">
        <f t="shared" si="14"/>
        <v>-8.9999999999999993E-3</v>
      </c>
      <c r="BW36" s="229">
        <f t="shared" si="14"/>
        <v>-1.0999999999999999E-2</v>
      </c>
      <c r="BX36" s="229">
        <f t="shared" si="14"/>
        <v>-8.0000000000000002E-3</v>
      </c>
      <c r="BY36" s="146">
        <f t="shared" si="14"/>
        <v>-8.9999999999999993E-3</v>
      </c>
      <c r="BZ36" s="229">
        <f t="shared" si="14"/>
        <v>-0.01</v>
      </c>
      <c r="CA36" s="229">
        <f t="shared" si="14"/>
        <v>-7.0000000000000001E-3</v>
      </c>
      <c r="CB36" s="146">
        <f t="shared" si="14"/>
        <v>-1.2E-2</v>
      </c>
      <c r="CC36" s="229">
        <f t="shared" si="14"/>
        <v>-7.0000000000000001E-3</v>
      </c>
      <c r="CD36" s="229">
        <f t="shared" si="14"/>
        <v>-7.0000000000000001E-3</v>
      </c>
      <c r="CE36" s="146">
        <f t="shared" si="14"/>
        <v>-5.0000000000000001E-3</v>
      </c>
      <c r="CF36" s="229">
        <f t="shared" si="14"/>
        <v>-5.0000000000000001E-3</v>
      </c>
      <c r="CG36" s="229">
        <f t="shared" si="14"/>
        <v>-2E-3</v>
      </c>
      <c r="CH36" s="146">
        <f t="shared" si="14"/>
        <v>-1.2999999999999999E-2</v>
      </c>
      <c r="CI36" s="229">
        <f t="shared" si="14"/>
        <v>-1.2999999999999999E-2</v>
      </c>
      <c r="CJ36" s="229">
        <f t="shared" si="14"/>
        <v>-1.2999999999999999E-2</v>
      </c>
      <c r="CK36" s="146">
        <f t="shared" si="14"/>
        <v>-1.2999999999999999E-2</v>
      </c>
      <c r="CL36" s="229">
        <f t="shared" si="14"/>
        <v>-1.2999999999999999E-2</v>
      </c>
      <c r="CM36" s="229">
        <f t="shared" si="14"/>
        <v>-1.0999999999999999E-2</v>
      </c>
      <c r="CN36" s="146"/>
      <c r="CO36" s="229"/>
      <c r="CP36" s="229"/>
      <c r="CQ36" s="102">
        <f>CQ33-CQ35</f>
        <v>0</v>
      </c>
      <c r="CR36" s="102">
        <f>CR33-CR35</f>
        <v>0</v>
      </c>
      <c r="CS36" s="102">
        <f>CS33-CS35</f>
        <v>0</v>
      </c>
    </row>
    <row r="37" spans="1:102" x14ac:dyDescent="0.2">
      <c r="B37" s="384" t="s">
        <v>165</v>
      </c>
      <c r="C37" s="384"/>
      <c r="D37" s="384"/>
      <c r="E37" s="384"/>
      <c r="F37" s="384"/>
      <c r="G37" s="384"/>
      <c r="I37" s="384" t="s">
        <v>166</v>
      </c>
      <c r="J37" s="384"/>
      <c r="K37" s="384"/>
      <c r="L37" s="384"/>
      <c r="M37" s="384"/>
      <c r="N37" s="384"/>
      <c r="O37" s="214"/>
      <c r="P37" s="384" t="s">
        <v>167</v>
      </c>
      <c r="Q37" s="384"/>
      <c r="R37" s="384"/>
      <c r="S37" s="384"/>
      <c r="T37" s="384"/>
      <c r="U37" s="384"/>
      <c r="V37" s="214"/>
      <c r="W37" s="384" t="s">
        <v>128</v>
      </c>
      <c r="X37" s="384"/>
      <c r="Y37" s="384"/>
      <c r="Z37" s="384"/>
      <c r="AA37" s="384"/>
      <c r="AB37" s="384"/>
      <c r="AC37" s="89"/>
      <c r="AD37" s="312" t="s">
        <v>129</v>
      </c>
      <c r="AE37" s="313"/>
      <c r="AF37" s="313"/>
      <c r="AG37" s="313"/>
      <c r="AH37" s="313"/>
      <c r="AI37" s="385"/>
      <c r="AJ37" s="232"/>
      <c r="AK37" s="232"/>
      <c r="AL37" s="147"/>
      <c r="AM37" s="232"/>
      <c r="AN37" s="232"/>
      <c r="AO37" s="147"/>
      <c r="AP37" s="232"/>
      <c r="AQ37" s="232"/>
      <c r="AR37" s="147"/>
      <c r="AS37" s="232"/>
      <c r="AT37" s="232"/>
      <c r="AU37" s="147"/>
      <c r="AV37" s="232"/>
      <c r="AW37" s="232"/>
      <c r="AX37" s="147"/>
      <c r="AY37" s="232"/>
      <c r="AZ37" s="232"/>
      <c r="BA37" s="147"/>
      <c r="BD37" s="90"/>
      <c r="BE37" s="214"/>
      <c r="BF37" s="214"/>
      <c r="BG37" s="89"/>
      <c r="BH37" s="214"/>
      <c r="BI37" s="214"/>
      <c r="BJ37" s="89"/>
      <c r="BK37" s="214"/>
      <c r="BL37" s="214"/>
      <c r="BM37" s="89"/>
      <c r="BN37" s="214"/>
      <c r="BO37" s="214"/>
      <c r="BP37" s="89"/>
      <c r="BQ37" s="214"/>
      <c r="BR37" s="214"/>
      <c r="BS37" s="16"/>
      <c r="BY37" s="90"/>
      <c r="BZ37" s="214"/>
      <c r="CA37" s="214"/>
      <c r="CB37" s="89"/>
      <c r="CC37" s="214"/>
      <c r="CD37" s="214"/>
      <c r="CE37" s="89"/>
      <c r="CF37" s="214"/>
      <c r="CG37" s="214"/>
      <c r="CH37" s="89"/>
      <c r="CI37" s="214"/>
      <c r="CJ37" s="214"/>
      <c r="CK37" s="89"/>
      <c r="CL37" s="214"/>
      <c r="CM37" s="214"/>
      <c r="CN37" s="89"/>
      <c r="CO37" s="214"/>
      <c r="CP37" s="214"/>
      <c r="CV37" s="89"/>
      <c r="CW37" s="89"/>
    </row>
    <row r="38" spans="1:102" x14ac:dyDescent="0.2">
      <c r="A38" s="16"/>
      <c r="B38" s="89">
        <f>'ВЭС, ВПМЭС'!U82</f>
        <v>49.2</v>
      </c>
      <c r="C38" s="259">
        <f>'ВЭС, ВПМЭС'!V82</f>
        <v>49.8</v>
      </c>
      <c r="D38" s="259">
        <f>'ВЭС, ВПМЭС'!W82</f>
        <v>100</v>
      </c>
      <c r="E38" s="89">
        <f>'ВЭС, ВПМЭС'!X82</f>
        <v>6.6</v>
      </c>
      <c r="F38" s="89">
        <f>'ВЭС, ВПМЭС'!Y82</f>
        <v>7.3</v>
      </c>
      <c r="G38" s="89">
        <f>'ВЭС, ВПМЭС'!Z82</f>
        <v>7.6</v>
      </c>
      <c r="I38" s="214">
        <f>'ЧЭС, ВПМЭС'!U70</f>
        <v>49.2</v>
      </c>
      <c r="J38" s="260">
        <f>'ЧЭС, ВПМЭС'!V70</f>
        <v>49.8</v>
      </c>
      <c r="K38" s="260">
        <f>'ЧЭС, ВПМЭС'!W70</f>
        <v>100</v>
      </c>
      <c r="L38" s="214">
        <f>'ЧЭС, ВПМЭС'!X70</f>
        <v>1.7</v>
      </c>
      <c r="M38" s="214">
        <f>'ЧЭС, ВПМЭС'!Y70</f>
        <v>2.1</v>
      </c>
      <c r="N38" s="214">
        <f>'ЧЭС, ВПМЭС'!Z70</f>
        <v>2.1</v>
      </c>
      <c r="P38" s="221">
        <f>ВУЭС!U25</f>
        <v>48.7</v>
      </c>
      <c r="Q38" s="262">
        <f>ВУЭС!V25</f>
        <v>49.8</v>
      </c>
      <c r="R38" s="262">
        <f>ВУЭС!W25</f>
        <v>60</v>
      </c>
      <c r="S38" s="221">
        <f>ВУЭС!X25</f>
        <v>1.2</v>
      </c>
      <c r="T38" s="221">
        <f>ВУЭС!Y25</f>
        <v>1.9</v>
      </c>
      <c r="U38" s="221">
        <f>ВУЭС!Z25</f>
        <v>1.7</v>
      </c>
      <c r="W38" s="194">
        <f>ТЭС!U27</f>
        <v>49.2</v>
      </c>
      <c r="X38" s="263">
        <f>ТЭС!V27</f>
        <v>49.8</v>
      </c>
      <c r="Y38" s="263">
        <f>ТЭС!W27</f>
        <v>100</v>
      </c>
      <c r="Z38" s="244">
        <f>ТЭС!X27</f>
        <v>1.3</v>
      </c>
      <c r="AA38" s="279">
        <f>ТЭС!Y27</f>
        <v>1.5</v>
      </c>
      <c r="AB38" s="279">
        <f>ТЭС!Z27</f>
        <v>1.4</v>
      </c>
      <c r="AD38" s="221">
        <f>КЭС!U35</f>
        <v>49.2</v>
      </c>
      <c r="AE38" s="262">
        <f>КЭС!V35</f>
        <v>49.8</v>
      </c>
      <c r="AF38" s="262">
        <f>КЭС!W35</f>
        <v>100</v>
      </c>
      <c r="AG38" s="221">
        <f>КЭС!X35</f>
        <v>4.5999999999999996</v>
      </c>
      <c r="AH38" s="221">
        <f>КЭС!Y35</f>
        <v>5.2</v>
      </c>
      <c r="AI38" s="221">
        <f>КЭС!Z35</f>
        <v>5.2</v>
      </c>
      <c r="AJ38" s="219"/>
      <c r="AK38" s="219"/>
      <c r="AL38" s="86"/>
      <c r="AM38" s="219"/>
      <c r="AN38" s="219"/>
      <c r="AO38" s="86"/>
      <c r="AP38" s="219"/>
      <c r="AQ38" s="219"/>
      <c r="AR38" s="86"/>
      <c r="AS38" s="219"/>
      <c r="AT38" s="219"/>
      <c r="AU38" s="86"/>
      <c r="AV38" s="219"/>
      <c r="AW38" s="219"/>
      <c r="AX38" s="86"/>
      <c r="AY38" s="219"/>
      <c r="AZ38" s="219"/>
      <c r="BA38" s="86"/>
      <c r="BD38" s="90"/>
      <c r="BF38" s="286" t="s">
        <v>476</v>
      </c>
      <c r="BG38" s="16">
        <f>Свод!B12</f>
        <v>1041.7</v>
      </c>
      <c r="BH38" s="16">
        <f>Свод!C12</f>
        <v>1127.2</v>
      </c>
      <c r="BI38" s="16">
        <f>Свод!D12</f>
        <v>1144.3</v>
      </c>
      <c r="BJ38" s="16">
        <f>BG38</f>
        <v>1041.7</v>
      </c>
      <c r="BK38" s="16">
        <f>BH38</f>
        <v>1127.2</v>
      </c>
      <c r="BL38" s="16">
        <f>BI38</f>
        <v>1144.3</v>
      </c>
      <c r="BM38" s="16">
        <f>BG38</f>
        <v>1041.7</v>
      </c>
      <c r="BN38" s="16">
        <f>BH38</f>
        <v>1127.2</v>
      </c>
      <c r="BO38" s="16">
        <f>BI38</f>
        <v>1144.3</v>
      </c>
      <c r="BP38" s="16">
        <f>BG38</f>
        <v>1041.7</v>
      </c>
      <c r="BQ38" s="16">
        <f>BH38</f>
        <v>1127.2</v>
      </c>
      <c r="BR38" s="16">
        <f>BI38</f>
        <v>1144.3</v>
      </c>
      <c r="BS38" s="16"/>
      <c r="BY38" s="90"/>
    </row>
    <row r="39" spans="1:102" x14ac:dyDescent="0.2">
      <c r="B39" s="89">
        <f>'ВЭС, ВПМЭС'!U83</f>
        <v>49.2</v>
      </c>
      <c r="C39" s="259">
        <f>'ВЭС, ВПМЭС'!V83</f>
        <v>49.8</v>
      </c>
      <c r="D39" s="259">
        <f>'ВЭС, ВПМЭС'!W83</f>
        <v>95</v>
      </c>
      <c r="E39" s="89">
        <f>'ВЭС, ВПМЭС'!X83</f>
        <v>2.2000000000000002</v>
      </c>
      <c r="F39" s="89">
        <f>'ВЭС, ВПМЭС'!Y83</f>
        <v>2.2999999999999998</v>
      </c>
      <c r="G39" s="89">
        <f>'ВЭС, ВПМЭС'!Z83</f>
        <v>2.2000000000000002</v>
      </c>
      <c r="I39" s="214">
        <f>'ЧЭС, ВПМЭС'!U71</f>
        <v>49.2</v>
      </c>
      <c r="J39" s="260">
        <f>'ЧЭС, ВПМЭС'!V71</f>
        <v>49.8</v>
      </c>
      <c r="K39" s="260">
        <f>'ЧЭС, ВПМЭС'!W71</f>
        <v>95</v>
      </c>
      <c r="L39" s="214">
        <f>'ЧЭС, ВПМЭС'!X71</f>
        <v>11</v>
      </c>
      <c r="M39" s="214">
        <f>'ЧЭС, ВПМЭС'!Y71</f>
        <v>11.2</v>
      </c>
      <c r="N39" s="214">
        <f>'ЧЭС, ВПМЭС'!Z71</f>
        <v>11.3</v>
      </c>
      <c r="P39" s="221">
        <f>ВУЭС!U26</f>
        <v>48.1</v>
      </c>
      <c r="Q39" s="262">
        <f>ВУЭС!V26</f>
        <v>49.7</v>
      </c>
      <c r="R39" s="262">
        <f>ВУЭС!W26</f>
        <v>50</v>
      </c>
      <c r="S39" s="221">
        <f>ВУЭС!X26</f>
        <v>8.6999999999999993</v>
      </c>
      <c r="T39" s="221">
        <f>ВУЭС!Y26</f>
        <v>9.1999999999999993</v>
      </c>
      <c r="U39" s="221">
        <f>ВУЭС!Z26</f>
        <v>8.9</v>
      </c>
      <c r="W39" s="244">
        <f>ТЭС!U28</f>
        <v>49.2</v>
      </c>
      <c r="X39" s="263">
        <f>ТЭС!V28</f>
        <v>49.8</v>
      </c>
      <c r="Y39" s="263">
        <f>ТЭС!W28</f>
        <v>90</v>
      </c>
      <c r="Z39" s="244">
        <f>ТЭС!X28</f>
        <v>4.5999999999999996</v>
      </c>
      <c r="AA39" s="279">
        <f>ТЭС!Y28</f>
        <v>5.0999999999999996</v>
      </c>
      <c r="AB39" s="279">
        <f>ТЭС!Z28</f>
        <v>4.8</v>
      </c>
      <c r="AD39" s="221">
        <f>КЭС!U36</f>
        <v>49.2</v>
      </c>
      <c r="AE39" s="262">
        <f>КЭС!V36</f>
        <v>49.8</v>
      </c>
      <c r="AF39" s="262">
        <f>КЭС!W36</f>
        <v>90</v>
      </c>
      <c r="AG39" s="221">
        <f>КЭС!X36</f>
        <v>0.7</v>
      </c>
      <c r="AH39" s="221">
        <f>КЭС!Y36</f>
        <v>0.9</v>
      </c>
      <c r="AI39" s="221">
        <f>КЭС!Z36</f>
        <v>0.8</v>
      </c>
      <c r="AJ39" s="219"/>
      <c r="AK39" s="219"/>
      <c r="AL39" s="86"/>
      <c r="AM39" s="219"/>
      <c r="AN39" s="219"/>
      <c r="AO39" s="86"/>
      <c r="AP39" s="219"/>
      <c r="AQ39" s="219"/>
      <c r="AR39" s="86"/>
      <c r="AS39" s="219"/>
      <c r="AT39" s="219"/>
      <c r="AU39" s="86"/>
      <c r="AV39" s="219"/>
      <c r="AW39" s="219"/>
      <c r="AX39" s="86"/>
      <c r="AY39" s="219"/>
      <c r="AZ39" s="219"/>
      <c r="BA39" s="86"/>
      <c r="BD39" s="90"/>
      <c r="BS39" s="16"/>
      <c r="BY39" s="90"/>
    </row>
    <row r="40" spans="1:102" x14ac:dyDescent="0.2">
      <c r="B40" s="89">
        <f>'ВЭС, ВПМЭС'!U84</f>
        <v>49.2</v>
      </c>
      <c r="C40" s="259">
        <f>'ВЭС, ВПМЭС'!V84</f>
        <v>49.8</v>
      </c>
      <c r="D40" s="259">
        <f>'ВЭС, ВПМЭС'!W84</f>
        <v>90</v>
      </c>
      <c r="E40" s="89">
        <f>'ВЭС, ВПМЭС'!X84</f>
        <v>4.2</v>
      </c>
      <c r="F40" s="89">
        <f>'ВЭС, ВПМЭС'!Y84</f>
        <v>4.4000000000000004</v>
      </c>
      <c r="G40" s="89">
        <f>'ВЭС, ВПМЭС'!Z84</f>
        <v>4.4000000000000004</v>
      </c>
      <c r="I40" s="214">
        <f>'ЧЭС, ВПМЭС'!U72</f>
        <v>49.2</v>
      </c>
      <c r="J40" s="260">
        <f>'ЧЭС, ВПМЭС'!V72</f>
        <v>49.8</v>
      </c>
      <c r="K40" s="260">
        <f>'ЧЭС, ВПМЭС'!W72</f>
        <v>90</v>
      </c>
      <c r="L40" s="214">
        <f>'ЧЭС, ВПМЭС'!X72</f>
        <v>2.8</v>
      </c>
      <c r="M40" s="214">
        <f>'ЧЭС, ВПМЭС'!Y72</f>
        <v>2.9</v>
      </c>
      <c r="N40" s="214">
        <f>'ЧЭС, ВПМЭС'!Z72</f>
        <v>2.8</v>
      </c>
      <c r="P40" s="221"/>
      <c r="Q40" s="221"/>
      <c r="R40" s="221"/>
      <c r="S40" s="221">
        <f>SUM(S38:S39)</f>
        <v>9.9</v>
      </c>
      <c r="T40" s="221">
        <f>SUM(T38:T39)</f>
        <v>11.1</v>
      </c>
      <c r="U40" s="221">
        <f>SUM(U38:U39)</f>
        <v>10.6</v>
      </c>
      <c r="W40" s="244">
        <f>ТЭС!U29</f>
        <v>48.8</v>
      </c>
      <c r="X40" s="263">
        <f>ТЭС!V29</f>
        <v>49.8</v>
      </c>
      <c r="Y40" s="263">
        <f>ТЭС!W29</f>
        <v>75</v>
      </c>
      <c r="Z40" s="244">
        <f>ТЭС!X29</f>
        <v>7.8</v>
      </c>
      <c r="AA40" s="279">
        <f>ТЭС!Y29</f>
        <v>7.5</v>
      </c>
      <c r="AB40" s="279">
        <f>ТЭС!Z29</f>
        <v>7</v>
      </c>
      <c r="AD40" s="221">
        <f>КЭС!U37</f>
        <v>49.1</v>
      </c>
      <c r="AE40" s="262">
        <f>КЭС!V37</f>
        <v>49.8</v>
      </c>
      <c r="AF40" s="262">
        <f>КЭС!W37</f>
        <v>80</v>
      </c>
      <c r="AG40" s="221">
        <f>КЭС!X37</f>
        <v>16.100000000000001</v>
      </c>
      <c r="AH40" s="221">
        <f>КЭС!Y37</f>
        <v>17.899999999999999</v>
      </c>
      <c r="AI40" s="221">
        <f>КЭС!Z37</f>
        <v>17</v>
      </c>
      <c r="AJ40" s="219"/>
      <c r="AK40" s="219"/>
      <c r="AL40" s="86"/>
      <c r="AM40" s="219"/>
      <c r="AN40" s="219"/>
      <c r="AO40" s="86"/>
      <c r="AP40" s="219"/>
      <c r="AQ40" s="219"/>
      <c r="AR40" s="86"/>
      <c r="AS40" s="219"/>
      <c r="AT40" s="219"/>
      <c r="AU40" s="86"/>
      <c r="AV40" s="219"/>
      <c r="AW40" s="219"/>
      <c r="AX40" s="86"/>
      <c r="AY40" s="219"/>
      <c r="AZ40" s="219"/>
      <c r="BA40" s="86"/>
      <c r="BD40" s="90"/>
      <c r="BS40" s="16"/>
      <c r="BY40" s="89"/>
      <c r="CQ40" s="89"/>
      <c r="CR40" s="90"/>
      <c r="CT40" s="89"/>
      <c r="CU40" s="90"/>
      <c r="CX40" s="90"/>
    </row>
    <row r="41" spans="1:102" x14ac:dyDescent="0.2">
      <c r="B41" s="89">
        <f>'ВЭС, ВПМЭС'!U85</f>
        <v>49.1</v>
      </c>
      <c r="C41" s="259">
        <f>'ВЭС, ВПМЭС'!V85</f>
        <v>49.8</v>
      </c>
      <c r="D41" s="259">
        <f>'ВЭС, ВПМЭС'!W85</f>
        <v>85</v>
      </c>
      <c r="E41" s="89">
        <f>'ВЭС, ВПМЭС'!X85</f>
        <v>18.399999999999999</v>
      </c>
      <c r="F41" s="89">
        <f>'ВЭС, ВПМЭС'!Y85</f>
        <v>21.7</v>
      </c>
      <c r="G41" s="89">
        <f>'ВЭС, ВПМЭС'!Z85</f>
        <v>22.4</v>
      </c>
      <c r="I41" s="214">
        <f>'ЧЭС, ВПМЭС'!U73</f>
        <v>48.6</v>
      </c>
      <c r="J41" s="260">
        <f>'ЧЭС, ВПМЭС'!V73</f>
        <v>49.8</v>
      </c>
      <c r="K41" s="260">
        <f>'ЧЭС, ВПМЭС'!W73</f>
        <v>55</v>
      </c>
      <c r="L41" s="214">
        <f>'ЧЭС, ВПМЭС'!X73</f>
        <v>13.1</v>
      </c>
      <c r="M41" s="214">
        <f>'ЧЭС, ВПМЭС'!Y73</f>
        <v>13.1</v>
      </c>
      <c r="N41" s="214">
        <f>'ЧЭС, ВПМЭС'!Z73</f>
        <v>12.4</v>
      </c>
      <c r="P41" s="221"/>
      <c r="Q41" s="145"/>
      <c r="R41" s="236"/>
      <c r="S41" s="221">
        <f>ВУЭС!X27</f>
        <v>9.9</v>
      </c>
      <c r="T41" s="221">
        <f>ВУЭС!Y27</f>
        <v>11.1</v>
      </c>
      <c r="U41" s="221">
        <f>ВУЭС!Z27</f>
        <v>10.6</v>
      </c>
      <c r="W41" s="244">
        <f>ТЭС!U30</f>
        <v>48.8</v>
      </c>
      <c r="X41" s="263">
        <f>ТЭС!V30</f>
        <v>49.8</v>
      </c>
      <c r="Y41" s="263">
        <f>ТЭС!W30</f>
        <v>70</v>
      </c>
      <c r="Z41" s="244">
        <f>ТЭС!X30</f>
        <v>3.4</v>
      </c>
      <c r="AA41" s="279">
        <f>ТЭС!Y30</f>
        <v>3.4</v>
      </c>
      <c r="AB41" s="279">
        <f>ТЭС!Z30</f>
        <v>3.3</v>
      </c>
      <c r="AD41" s="221">
        <f>КЭС!U38</f>
        <v>48.8</v>
      </c>
      <c r="AE41" s="262">
        <f>КЭС!V38</f>
        <v>49.8</v>
      </c>
      <c r="AF41" s="262">
        <f>КЭС!W38</f>
        <v>70</v>
      </c>
      <c r="AG41" s="221">
        <f>КЭС!X38</f>
        <v>5.4</v>
      </c>
      <c r="AH41" s="221">
        <f>КЭС!Y38</f>
        <v>5.5</v>
      </c>
      <c r="AI41" s="221">
        <f>КЭС!Z38</f>
        <v>5.4</v>
      </c>
      <c r="AJ41" s="219"/>
      <c r="AK41" s="219"/>
      <c r="AL41" s="86"/>
      <c r="AM41" s="219"/>
      <c r="AN41" s="219"/>
      <c r="AO41" s="86"/>
      <c r="AP41" s="219"/>
      <c r="AQ41" s="219"/>
      <c r="AR41" s="86"/>
      <c r="AS41" s="219"/>
      <c r="AT41" s="219"/>
      <c r="AU41" s="86"/>
      <c r="AV41" s="219"/>
      <c r="AW41" s="219"/>
      <c r="AX41" s="86"/>
      <c r="AY41" s="219"/>
      <c r="AZ41" s="219"/>
      <c r="BA41" s="86"/>
      <c r="BD41" s="89"/>
      <c r="BS41" s="16"/>
      <c r="BY41" s="89"/>
    </row>
    <row r="42" spans="1:102" x14ac:dyDescent="0.2">
      <c r="B42" s="89">
        <f>'ВЭС, ВПМЭС'!U86</f>
        <v>49.1</v>
      </c>
      <c r="C42" s="259">
        <f>'ВЭС, ВПМЭС'!V86</f>
        <v>49.8</v>
      </c>
      <c r="D42" s="259">
        <f>'ВЭС, ВПМЭС'!W86</f>
        <v>80</v>
      </c>
      <c r="E42" s="89">
        <f>'ВЭС, ВПМЭС'!X86</f>
        <v>1</v>
      </c>
      <c r="F42" s="89">
        <f>'ВЭС, ВПМЭС'!Y86</f>
        <v>1.1000000000000001</v>
      </c>
      <c r="G42" s="89">
        <f>'ВЭС, ВПМЭС'!Z86</f>
        <v>1.1000000000000001</v>
      </c>
      <c r="I42" s="214">
        <f>'ЧЭС, ВПМЭС'!U74</f>
        <v>48.6</v>
      </c>
      <c r="J42" s="260">
        <f>'ЧЭС, ВПМЭС'!V74</f>
        <v>49.8</v>
      </c>
      <c r="K42" s="260">
        <f>'ЧЭС, ВПМЭС'!W74</f>
        <v>50</v>
      </c>
      <c r="L42" s="214">
        <f>'ЧЭС, ВПМЭС'!X74</f>
        <v>16.2</v>
      </c>
      <c r="M42" s="214">
        <f>'ЧЭС, ВПМЭС'!Y74</f>
        <v>15.8</v>
      </c>
      <c r="N42" s="214">
        <f>'ЧЭС, ВПМЭС'!Z74</f>
        <v>15.7</v>
      </c>
      <c r="P42" s="221"/>
      <c r="Q42" s="145"/>
      <c r="R42" s="236"/>
      <c r="S42" s="235">
        <f>S40-S41</f>
        <v>0</v>
      </c>
      <c r="T42" s="235">
        <f>T40-T41</f>
        <v>0</v>
      </c>
      <c r="U42" s="235">
        <f>U40-U41</f>
        <v>0</v>
      </c>
      <c r="W42" s="244">
        <f>ТЭС!U31</f>
        <v>48.7</v>
      </c>
      <c r="X42" s="263">
        <f>ТЭС!V31</f>
        <v>49.8</v>
      </c>
      <c r="Y42" s="263">
        <f>ТЭС!W31</f>
        <v>60</v>
      </c>
      <c r="Z42" s="244">
        <f>ТЭС!X31</f>
        <v>8.3000000000000007</v>
      </c>
      <c r="AA42" s="279">
        <f>ТЭС!Y31</f>
        <v>8</v>
      </c>
      <c r="AB42" s="279">
        <f>ТЭС!Z31</f>
        <v>7.6</v>
      </c>
      <c r="AD42" s="221">
        <f>КЭС!U39</f>
        <v>48.6</v>
      </c>
      <c r="AE42" s="262">
        <f>КЭС!V39</f>
        <v>49.8</v>
      </c>
      <c r="AF42" s="262">
        <f>КЭС!W39</f>
        <v>45</v>
      </c>
      <c r="AG42" s="221">
        <f>КЭС!X39</f>
        <v>6.5</v>
      </c>
      <c r="AH42" s="221">
        <f>КЭС!Y39</f>
        <v>6.1</v>
      </c>
      <c r="AI42" s="221">
        <f>КЭС!Z39</f>
        <v>6</v>
      </c>
      <c r="AJ42" s="219"/>
      <c r="AK42" s="219"/>
      <c r="AL42" s="86"/>
      <c r="AM42" s="219"/>
      <c r="AN42" s="219"/>
      <c r="AO42" s="86"/>
      <c r="AP42" s="219"/>
      <c r="AQ42" s="219"/>
      <c r="AR42" s="86"/>
      <c r="AS42" s="219"/>
      <c r="AT42" s="219"/>
      <c r="AU42" s="86"/>
      <c r="AV42" s="219"/>
      <c r="AW42" s="219"/>
      <c r="AX42" s="86"/>
      <c r="AY42" s="219"/>
      <c r="AZ42" s="219"/>
      <c r="BA42" s="86"/>
    </row>
    <row r="43" spans="1:102" x14ac:dyDescent="0.2">
      <c r="B43" s="89">
        <f>'ВЭС, ВПМЭС'!U87</f>
        <v>48.8</v>
      </c>
      <c r="C43" s="259">
        <f>'ВЭС, ВПМЭС'!V87</f>
        <v>49.8</v>
      </c>
      <c r="D43" s="259">
        <f>'ВЭС, ВПМЭС'!W87</f>
        <v>75</v>
      </c>
      <c r="E43" s="89">
        <f>'ВЭС, ВПМЭС'!X87</f>
        <v>10.1</v>
      </c>
      <c r="F43" s="89">
        <f>'ВЭС, ВПМЭС'!Y87</f>
        <v>9.1</v>
      </c>
      <c r="G43" s="89">
        <f>'ВЭС, ВПМЭС'!Z87</f>
        <v>8.6999999999999993</v>
      </c>
      <c r="I43" s="214">
        <f>'ЧЭС, ВПМЭС'!U75</f>
        <v>48.5</v>
      </c>
      <c r="J43" s="260">
        <f>'ЧЭС, ВПМЭС'!V75</f>
        <v>49.8</v>
      </c>
      <c r="K43" s="260">
        <f>'ЧЭС, ВПМЭС'!W75</f>
        <v>45</v>
      </c>
      <c r="L43" s="214">
        <f>'ЧЭС, ВПМЭС'!X75</f>
        <v>0.5</v>
      </c>
      <c r="M43" s="214">
        <f>'ЧЭС, ВПМЭС'!Y75</f>
        <v>0.6</v>
      </c>
      <c r="N43" s="214">
        <f>'ЧЭС, ВПМЭС'!Z75</f>
        <v>0.6</v>
      </c>
      <c r="P43" s="214"/>
      <c r="Q43" s="89"/>
      <c r="R43" s="214"/>
      <c r="T43" s="102"/>
      <c r="W43" s="244">
        <f>ТЭС!U32</f>
        <v>48.3</v>
      </c>
      <c r="X43" s="263">
        <f>ТЭС!V32</f>
        <v>49.8</v>
      </c>
      <c r="Y43" s="263">
        <f>ТЭС!W32</f>
        <v>15</v>
      </c>
      <c r="Z43" s="244">
        <f>ТЭС!X32</f>
        <v>0.5</v>
      </c>
      <c r="AA43" s="279">
        <f>ТЭС!Y32</f>
        <v>0.5</v>
      </c>
      <c r="AB43" s="279">
        <f>ТЭС!Z32</f>
        <v>0.4</v>
      </c>
      <c r="AD43" s="221"/>
      <c r="AE43" s="262"/>
      <c r="AF43" s="262"/>
      <c r="AG43" s="221">
        <f>SUM(AG38:AG42)</f>
        <v>33.299999999999997</v>
      </c>
      <c r="AH43" s="221">
        <f>SUM(AH38:AH42)</f>
        <v>35.6</v>
      </c>
      <c r="AI43" s="221">
        <f>SUM(AI38:AI42)</f>
        <v>34.4</v>
      </c>
      <c r="AJ43" s="218"/>
      <c r="AK43" s="218"/>
      <c r="AL43" s="125"/>
      <c r="AM43" s="218"/>
      <c r="AN43" s="218"/>
      <c r="AO43" s="125"/>
      <c r="AP43" s="218"/>
      <c r="AQ43" s="218"/>
      <c r="AR43" s="125"/>
      <c r="AS43" s="218"/>
      <c r="AT43" s="218"/>
      <c r="AU43" s="125"/>
      <c r="AV43" s="218"/>
      <c r="AW43" s="218"/>
      <c r="AX43" s="125"/>
      <c r="AY43" s="218"/>
      <c r="AZ43" s="218"/>
      <c r="BA43" s="125"/>
    </row>
    <row r="44" spans="1:102" x14ac:dyDescent="0.2">
      <c r="B44" s="89">
        <f>'ВЭС, ВПМЭС'!U88</f>
        <v>48.8</v>
      </c>
      <c r="C44" s="259">
        <f>'ВЭС, ВПМЭС'!V88</f>
        <v>49.8</v>
      </c>
      <c r="D44" s="259">
        <f>'ВЭС, ВПМЭС'!W88</f>
        <v>70</v>
      </c>
      <c r="E44" s="89">
        <f>'ВЭС, ВПМЭС'!X88</f>
        <v>4.2</v>
      </c>
      <c r="F44" s="89">
        <f>'ВЭС, ВПМЭС'!Y88</f>
        <v>4.2</v>
      </c>
      <c r="G44" s="89">
        <f>'ВЭС, ВПМЭС'!Z88</f>
        <v>3.9</v>
      </c>
      <c r="I44" s="214">
        <f>'ЧЭС, ВПМЭС'!U76</f>
        <v>48.5</v>
      </c>
      <c r="J44" s="260">
        <f>'ЧЭС, ВПМЭС'!V76</f>
        <v>49.8</v>
      </c>
      <c r="K44" s="260">
        <f>'ЧЭС, ВПМЭС'!W76</f>
        <v>35</v>
      </c>
      <c r="L44" s="214">
        <f>'ЧЭС, ВПМЭС'!X76</f>
        <v>12.6</v>
      </c>
      <c r="M44" s="214">
        <f>'ЧЭС, ВПМЭС'!Y76</f>
        <v>15.9</v>
      </c>
      <c r="N44" s="214">
        <f>'ЧЭС, ВПМЭС'!Z76</f>
        <v>16.899999999999999</v>
      </c>
      <c r="P44" s="214"/>
      <c r="Q44" s="89"/>
      <c r="W44" s="244">
        <f>ТЭС!U33</f>
        <v>48.2</v>
      </c>
      <c r="X44" s="263">
        <f>ТЭС!V33</f>
        <v>49.7</v>
      </c>
      <c r="Y44" s="263">
        <f>ТЭС!W33</f>
        <v>60</v>
      </c>
      <c r="Z44" s="244">
        <f>ТЭС!X33</f>
        <v>6.2</v>
      </c>
      <c r="AA44" s="279">
        <f>ТЭС!Y33</f>
        <v>5.4</v>
      </c>
      <c r="AB44" s="279">
        <f>ТЭС!Z33</f>
        <v>5.6</v>
      </c>
      <c r="AD44" s="221"/>
      <c r="AE44" s="262"/>
      <c r="AF44" s="262"/>
      <c r="AG44" s="221">
        <f>КЭС!X40</f>
        <v>33.299999999999997</v>
      </c>
      <c r="AH44" s="221">
        <f>КЭС!Y40</f>
        <v>35.6</v>
      </c>
      <c r="AI44" s="221">
        <f>КЭС!Z40</f>
        <v>34.4</v>
      </c>
      <c r="AJ44" s="220"/>
      <c r="AK44" s="220"/>
      <c r="AL44" s="193"/>
      <c r="AM44" s="220"/>
      <c r="AN44" s="220"/>
      <c r="AO44" s="193"/>
      <c r="AP44" s="220"/>
      <c r="AQ44" s="220"/>
      <c r="AR44" s="193"/>
      <c r="AS44" s="220"/>
      <c r="AT44" s="220"/>
      <c r="AU44" s="193"/>
      <c r="AV44" s="220"/>
      <c r="AW44" s="220"/>
      <c r="AX44" s="193"/>
      <c r="AY44" s="220"/>
      <c r="AZ44" s="220"/>
      <c r="BA44" s="193"/>
    </row>
    <row r="45" spans="1:102" x14ac:dyDescent="0.2">
      <c r="B45" s="89">
        <f>'ВЭС, ВПМЭС'!U89</f>
        <v>48.7</v>
      </c>
      <c r="C45" s="259">
        <f>'ВЭС, ВПМЭС'!V89</f>
        <v>49.8</v>
      </c>
      <c r="D45" s="259">
        <f>'ВЭС, ВПМЭС'!W89</f>
        <v>65</v>
      </c>
      <c r="E45" s="89">
        <f>'ВЭС, ВПМЭС'!X89</f>
        <v>14.2</v>
      </c>
      <c r="F45" s="89">
        <f>'ВЭС, ВПМЭС'!Y89</f>
        <v>12.4</v>
      </c>
      <c r="G45" s="89">
        <f>'ВЭС, ВПМЭС'!Z89</f>
        <v>12.1</v>
      </c>
      <c r="I45" s="214">
        <f>'ЧЭС, ВПМЭС'!U77</f>
        <v>48.4</v>
      </c>
      <c r="J45" s="260">
        <f>'ЧЭС, ВПМЭС'!V77</f>
        <v>49.8</v>
      </c>
      <c r="K45" s="260">
        <f>'ЧЭС, ВПМЭС'!W77</f>
        <v>30</v>
      </c>
      <c r="L45" s="214">
        <f>'ЧЭС, ВПМЭС'!X77</f>
        <v>17.8</v>
      </c>
      <c r="M45" s="214">
        <f>'ЧЭС, ВПМЭС'!Y77</f>
        <v>23</v>
      </c>
      <c r="N45" s="214">
        <f>'ЧЭС, ВПМЭС'!Z77</f>
        <v>24.4</v>
      </c>
      <c r="P45" s="214"/>
      <c r="Q45" s="89"/>
      <c r="W45" s="244"/>
      <c r="X45" s="263"/>
      <c r="Y45" s="263"/>
      <c r="Z45" s="244">
        <f>SUM(Z38:Z44)</f>
        <v>32.1</v>
      </c>
      <c r="AA45" s="279">
        <f>SUM(AA38:AA44)</f>
        <v>31.4</v>
      </c>
      <c r="AB45" s="279">
        <f>SUM(AB38:AB44)</f>
        <v>30.1</v>
      </c>
      <c r="AD45" s="221"/>
      <c r="AE45" s="236"/>
      <c r="AF45" s="145"/>
      <c r="AG45" s="235">
        <f>AG43-AG44</f>
        <v>0</v>
      </c>
      <c r="AH45" s="235">
        <f>AH43-AH44</f>
        <v>0</v>
      </c>
      <c r="AI45" s="235">
        <f>AI43-AI44</f>
        <v>0</v>
      </c>
    </row>
    <row r="46" spans="1:102" x14ac:dyDescent="0.2">
      <c r="B46" s="89">
        <f>'ВЭС, ВПМЭС'!U90</f>
        <v>48.7</v>
      </c>
      <c r="C46" s="259">
        <f>'ВЭС, ВПМЭС'!V90</f>
        <v>49.8</v>
      </c>
      <c r="D46" s="259">
        <f>'ВЭС, ВПМЭС'!W90</f>
        <v>60</v>
      </c>
      <c r="E46" s="89">
        <f>'ВЭС, ВПМЭС'!X90</f>
        <v>8.3000000000000007</v>
      </c>
      <c r="F46" s="89">
        <f>'ВЭС, ВПМЭС'!Y90</f>
        <v>6.4</v>
      </c>
      <c r="G46" s="89">
        <f>'ВЭС, ВПМЭС'!Z90</f>
        <v>6.1</v>
      </c>
      <c r="I46" s="214">
        <f>'ЧЭС, ВПМЭС'!U78</f>
        <v>48.4</v>
      </c>
      <c r="J46" s="260">
        <f>'ЧЭС, ВПМЭС'!V78</f>
        <v>49.8</v>
      </c>
      <c r="K46" s="260">
        <f>'ЧЭС, ВПМЭС'!W78</f>
        <v>25</v>
      </c>
      <c r="L46" s="214">
        <f>'ЧЭС, ВПМЭС'!X78</f>
        <v>4.5</v>
      </c>
      <c r="M46" s="214">
        <f>'ЧЭС, ВПМЭС'!Y78</f>
        <v>4</v>
      </c>
      <c r="N46" s="214">
        <f>'ЧЭС, ВПМЭС'!Z78</f>
        <v>3.4</v>
      </c>
      <c r="P46" s="214"/>
      <c r="Q46" s="89"/>
      <c r="T46" s="194"/>
      <c r="W46" s="211"/>
      <c r="X46" s="236"/>
      <c r="Y46" s="236"/>
      <c r="Z46" s="125">
        <f>ТЭС!X34</f>
        <v>32.1</v>
      </c>
      <c r="AA46" s="125">
        <f>ТЭС!Y34</f>
        <v>31.4</v>
      </c>
      <c r="AB46" s="125">
        <f>ТЭС!Z34</f>
        <v>30.1</v>
      </c>
      <c r="AD46" s="221"/>
      <c r="AE46" s="236"/>
      <c r="AF46" s="145"/>
      <c r="AH46" s="235"/>
      <c r="AI46" s="102"/>
    </row>
    <row r="47" spans="1:102" x14ac:dyDescent="0.2">
      <c r="B47" s="89">
        <f>'ВЭС, ВПМЭС'!U91</f>
        <v>48.5</v>
      </c>
      <c r="C47" s="259">
        <f>'ВЭС, ВПМЭС'!V91</f>
        <v>49.8</v>
      </c>
      <c r="D47" s="259">
        <f>'ВЭС, ВПМЭС'!W91</f>
        <v>45</v>
      </c>
      <c r="E47" s="89">
        <f>'ВЭС, ВПМЭС'!X91</f>
        <v>4.5999999999999996</v>
      </c>
      <c r="F47" s="89">
        <f>'ВЭС, ВПМЭС'!Y91</f>
        <v>3.8</v>
      </c>
      <c r="G47" s="89">
        <f>'ВЭС, ВПМЭС'!Z91</f>
        <v>3.5</v>
      </c>
      <c r="I47" s="214">
        <f>'ЧЭС, ВПМЭС'!U79</f>
        <v>48.3</v>
      </c>
      <c r="J47" s="260">
        <f>'ЧЭС, ВПМЭС'!V79</f>
        <v>49.8</v>
      </c>
      <c r="K47" s="260">
        <f>'ЧЭС, ВПМЭС'!W79</f>
        <v>20</v>
      </c>
      <c r="L47" s="214">
        <f>'ЧЭС, ВПМЭС'!X79</f>
        <v>0.5</v>
      </c>
      <c r="M47" s="214">
        <f>'ЧЭС, ВПМЭС'!Y79</f>
        <v>0.4</v>
      </c>
      <c r="N47" s="214">
        <f>'ЧЭС, ВПМЭС'!Z79</f>
        <v>0.4</v>
      </c>
      <c r="P47" s="214"/>
      <c r="Q47" s="89"/>
      <c r="T47" s="90"/>
      <c r="W47" s="194"/>
      <c r="X47" s="236"/>
      <c r="Y47" s="236"/>
      <c r="Z47" s="102">
        <f>Z45-Z46</f>
        <v>0</v>
      </c>
      <c r="AA47" s="102">
        <f>AA45-AA46</f>
        <v>0</v>
      </c>
      <c r="AB47" s="102">
        <f>AB45-AB46</f>
        <v>0</v>
      </c>
    </row>
    <row r="48" spans="1:102" x14ac:dyDescent="0.2">
      <c r="B48" s="89">
        <f>'ВЭС, ВПМЭС'!U92</f>
        <v>48.5</v>
      </c>
      <c r="C48" s="259">
        <f>'ВЭС, ВПМЭС'!V92</f>
        <v>49.8</v>
      </c>
      <c r="D48" s="259">
        <f>'ВЭС, ВПМЭС'!W92</f>
        <v>40</v>
      </c>
      <c r="E48" s="89">
        <f>'ВЭС, ВПМЭС'!X92</f>
        <v>16.7</v>
      </c>
      <c r="F48" s="89">
        <f>'ВЭС, ВПМЭС'!Y92</f>
        <v>19.399999999999999</v>
      </c>
      <c r="G48" s="89">
        <f>'ВЭС, ВПМЭС'!Z92</f>
        <v>19.2</v>
      </c>
      <c r="I48" s="214">
        <f>'ЧЭС, ВПМЭС'!U80</f>
        <v>48.3</v>
      </c>
      <c r="J48" s="260">
        <f>'ЧЭС, ВПМЭС'!V80</f>
        <v>49.8</v>
      </c>
      <c r="K48" s="260">
        <f>'ЧЭС, ВПМЭС'!W80</f>
        <v>15</v>
      </c>
      <c r="L48" s="214">
        <f>'ЧЭС, ВПМЭС'!X80</f>
        <v>21.4</v>
      </c>
      <c r="M48" s="214">
        <f>'ЧЭС, ВПМЭС'!Y80</f>
        <v>16.100000000000001</v>
      </c>
      <c r="N48" s="214">
        <f>'ЧЭС, ВПМЭС'!Z80</f>
        <v>15.3</v>
      </c>
      <c r="P48" s="214"/>
      <c r="Q48" s="89"/>
      <c r="AA48" s="235"/>
      <c r="AB48" s="235"/>
    </row>
    <row r="49" spans="2:18" x14ac:dyDescent="0.2">
      <c r="B49" s="89">
        <f>'ВЭС, ВПМЭС'!U93</f>
        <v>48.4</v>
      </c>
      <c r="C49" s="259">
        <f>'ВЭС, ВПМЭС'!V93</f>
        <v>49.8</v>
      </c>
      <c r="D49" s="259">
        <f>'ВЭС, ВПМЭС'!W93</f>
        <v>25</v>
      </c>
      <c r="E49" s="89">
        <f>'ВЭС, ВПМЭС'!X93</f>
        <v>7.4</v>
      </c>
      <c r="F49" s="89">
        <f>'ВЭС, ВПМЭС'!Y93</f>
        <v>8.6</v>
      </c>
      <c r="G49" s="89">
        <f>'ВЭС, ВПМЭС'!Z93</f>
        <v>8.8000000000000007</v>
      </c>
      <c r="I49" s="214">
        <f>'ЧЭС, ВПМЭС'!U81</f>
        <v>48.2</v>
      </c>
      <c r="J49" s="260">
        <f>'ЧЭС, ВПМЭС'!V81</f>
        <v>49.7</v>
      </c>
      <c r="K49" s="260">
        <f>'ЧЭС, ВПМЭС'!W81</f>
        <v>60</v>
      </c>
      <c r="L49" s="214">
        <f>'ЧЭС, ВПМЭС'!X81</f>
        <v>8.5</v>
      </c>
      <c r="M49" s="214">
        <f>'ЧЭС, ВПМЭС'!Y81</f>
        <v>11.4</v>
      </c>
      <c r="N49" s="214">
        <f>'ЧЭС, ВПМЭС'!Z81</f>
        <v>11.4</v>
      </c>
      <c r="P49" s="214"/>
      <c r="R49" s="214"/>
    </row>
    <row r="50" spans="2:18" x14ac:dyDescent="0.2">
      <c r="B50" s="89">
        <f>'ВЭС, ВПМЭС'!U94</f>
        <v>48.3</v>
      </c>
      <c r="C50" s="259">
        <f>'ВЭС, ВПМЭС'!V94</f>
        <v>49.8</v>
      </c>
      <c r="D50" s="259">
        <f>'ВЭС, ВПМЭС'!W94</f>
        <v>20</v>
      </c>
      <c r="E50" s="89">
        <f>'ВЭС, ВПМЭС'!X94</f>
        <v>13.8</v>
      </c>
      <c r="F50" s="89">
        <f>'ВЭС, ВПМЭС'!Y94</f>
        <v>16.600000000000001</v>
      </c>
      <c r="G50" s="89">
        <f>'ВЭС, ВПМЭС'!Z94</f>
        <v>16.7</v>
      </c>
      <c r="I50" s="214">
        <f>'ЧЭС, ВПМЭС'!U82</f>
        <v>48.2</v>
      </c>
      <c r="J50" s="260">
        <f>'ЧЭС, ВПМЭС'!V82</f>
        <v>49.7</v>
      </c>
      <c r="K50" s="260">
        <f>'ЧЭС, ВПМЭС'!W82</f>
        <v>55</v>
      </c>
      <c r="L50" s="214">
        <f>'ЧЭС, ВПМЭС'!X82</f>
        <v>15.4</v>
      </c>
      <c r="M50" s="214">
        <f>'ЧЭС, ВПМЭС'!Y82</f>
        <v>19.8</v>
      </c>
      <c r="N50" s="214">
        <f>'ЧЭС, ВПМЭС'!Z82</f>
        <v>23.5</v>
      </c>
    </row>
    <row r="51" spans="2:18" x14ac:dyDescent="0.2">
      <c r="B51" s="89">
        <f>'ВЭС, ВПМЭС'!U95</f>
        <v>48.3</v>
      </c>
      <c r="C51" s="259">
        <f>'ВЭС, ВПМЭС'!V95</f>
        <v>49.8</v>
      </c>
      <c r="D51" s="259">
        <f>'ВЭС, ВПМЭС'!W95</f>
        <v>10</v>
      </c>
      <c r="E51" s="89">
        <f>'ВЭС, ВПМЭС'!X95</f>
        <v>14.2</v>
      </c>
      <c r="F51" s="89">
        <f>'ВЭС, ВПМЭС'!Y95</f>
        <v>11.9</v>
      </c>
      <c r="G51" s="89">
        <f>'ВЭС, ВПМЭС'!Z95</f>
        <v>11.2</v>
      </c>
      <c r="I51" s="214">
        <f>'ЧЭС, ВПМЭС'!U83</f>
        <v>48.2</v>
      </c>
      <c r="J51" s="260">
        <f>'ЧЭС, ВПМЭС'!V83</f>
        <v>49.7</v>
      </c>
      <c r="K51" s="260">
        <f>'ЧЭС, ВПМЭС'!W83</f>
        <v>50</v>
      </c>
      <c r="L51" s="214">
        <f>'ЧЭС, ВПМЭС'!X83</f>
        <v>5.2</v>
      </c>
      <c r="M51" s="214">
        <f>'ЧЭС, ВПМЭС'!Y83</f>
        <v>5.9</v>
      </c>
      <c r="N51" s="214">
        <f>'ЧЭС, ВПМЭС'!Z83</f>
        <v>5.9</v>
      </c>
    </row>
    <row r="52" spans="2:18" x14ac:dyDescent="0.2">
      <c r="B52" s="90">
        <f>'ВЭС, ВПМЭС'!U96</f>
        <v>48</v>
      </c>
      <c r="C52" s="259">
        <f>'ВЭС, ВПМЭС'!V96</f>
        <v>49.7</v>
      </c>
      <c r="D52" s="259">
        <f>'ВЭС, ВПМЭС'!W96</f>
        <v>40</v>
      </c>
      <c r="E52" s="89">
        <f>'ВЭС, ВПМЭС'!X96</f>
        <v>12.7</v>
      </c>
      <c r="F52" s="89">
        <f>'ВЭС, ВПМЭС'!Y96</f>
        <v>16.3</v>
      </c>
      <c r="G52" s="89">
        <f>'ВЭС, ВПМЭС'!Z96</f>
        <v>16</v>
      </c>
      <c r="I52" s="214">
        <f>'ЧЭС, ВПМЭС'!U84</f>
        <v>48.1</v>
      </c>
      <c r="J52" s="260">
        <f>'ЧЭС, ВПМЭС'!V84</f>
        <v>49.7</v>
      </c>
      <c r="K52" s="260">
        <f>'ЧЭС, ВПМЭС'!W84</f>
        <v>45</v>
      </c>
      <c r="L52" s="214">
        <f>'ЧЭС, ВПМЭС'!X84</f>
        <v>20.100000000000001</v>
      </c>
      <c r="M52" s="214">
        <f>'ЧЭС, ВПМЭС'!Y84</f>
        <v>20.9</v>
      </c>
      <c r="N52" s="214">
        <f>'ЧЭС, ВПМЭС'!Z84</f>
        <v>21.2</v>
      </c>
    </row>
    <row r="53" spans="2:18" x14ac:dyDescent="0.2">
      <c r="B53" s="90">
        <f>'ВЭС, ВПМЭС'!U97</f>
        <v>48</v>
      </c>
      <c r="C53" s="259">
        <f>'ВЭС, ВПМЭС'!V97</f>
        <v>49.7</v>
      </c>
      <c r="D53" s="259">
        <f>'ВЭС, ВПМЭС'!W97</f>
        <v>35</v>
      </c>
      <c r="E53" s="89">
        <f>'ВЭС, ВПМЭС'!X97</f>
        <v>10.9</v>
      </c>
      <c r="F53" s="89">
        <f>'ВЭС, ВПМЭС'!Y97</f>
        <v>11.4</v>
      </c>
      <c r="G53" s="89">
        <f>'ВЭС, ВПМЭС'!Z97</f>
        <v>12.8</v>
      </c>
      <c r="I53" s="214">
        <f>'ЧЭС, ВПМЭС'!U85</f>
        <v>47.9</v>
      </c>
      <c r="J53" s="260">
        <f>'ЧЭС, ВПМЭС'!V85</f>
        <v>49.7</v>
      </c>
      <c r="K53" s="260">
        <f>'ЧЭС, ВПМЭС'!W85</f>
        <v>30</v>
      </c>
      <c r="L53" s="214">
        <f>'ЧЭС, ВПМЭС'!X85</f>
        <v>16.3</v>
      </c>
      <c r="M53" s="214">
        <f>'ЧЭС, ВПМЭС'!Y85</f>
        <v>16.399999999999999</v>
      </c>
      <c r="N53" s="214">
        <f>'ЧЭС, ВПМЭС'!Z85</f>
        <v>20.2</v>
      </c>
    </row>
    <row r="54" spans="2:18" x14ac:dyDescent="0.2">
      <c r="B54" s="89">
        <f>'ВЭС, ВПМЭС'!U98</f>
        <v>47.9</v>
      </c>
      <c r="C54" s="259">
        <f>'ВЭС, ВПМЭС'!V98</f>
        <v>49.7</v>
      </c>
      <c r="D54" s="259">
        <f>'ВЭС, ВПМЭС'!W98</f>
        <v>35</v>
      </c>
      <c r="E54" s="89">
        <f>'ВЭС, ВПМЭС'!X98</f>
        <v>5.5</v>
      </c>
      <c r="F54" s="89">
        <f>'ВЭС, ВПМЭС'!Y98</f>
        <v>4.4000000000000004</v>
      </c>
      <c r="G54" s="89">
        <f>'ВЭС, ВПМЭС'!Z98</f>
        <v>6.1</v>
      </c>
      <c r="I54" s="214">
        <f>'ЧЭС, ВПМЭС'!U86</f>
        <v>47.9</v>
      </c>
      <c r="J54" s="260">
        <f>'ЧЭС, ВПМЭС'!V86</f>
        <v>49.7</v>
      </c>
      <c r="K54" s="260">
        <f>'ЧЭС, ВПМЭС'!W86</f>
        <v>25</v>
      </c>
      <c r="L54" s="214">
        <f>'ЧЭС, ВПМЭС'!X86</f>
        <v>6</v>
      </c>
      <c r="M54" s="214">
        <f>'ЧЭС, ВПМЭС'!Y86</f>
        <v>6.1</v>
      </c>
      <c r="N54" s="214">
        <f>'ЧЭС, ВПМЭС'!Z86</f>
        <v>6.2</v>
      </c>
    </row>
    <row r="55" spans="2:18" x14ac:dyDescent="0.2">
      <c r="B55" s="89">
        <f>'ВЭС, ВПМЭС'!U99</f>
        <v>47.8</v>
      </c>
      <c r="C55" s="259">
        <f>'ВЭС, ВПМЭС'!V99</f>
        <v>49.7</v>
      </c>
      <c r="D55" s="259">
        <f>'ВЭС, ВПМЭС'!W99</f>
        <v>25</v>
      </c>
      <c r="E55" s="89">
        <f>'ВЭС, ВПМЭС'!X99</f>
        <v>8</v>
      </c>
      <c r="F55" s="89">
        <f>'ВЭС, ВПМЭС'!Y99</f>
        <v>14.1</v>
      </c>
      <c r="G55" s="89">
        <f>'ВЭС, ВПМЭС'!Z99</f>
        <v>14.9</v>
      </c>
      <c r="I55" s="214"/>
      <c r="J55" s="260"/>
      <c r="K55" s="260"/>
      <c r="L55" s="214">
        <f>SUM(L38:L54)</f>
        <v>173.6</v>
      </c>
      <c r="M55" s="214">
        <f>SUM(M38:M54)</f>
        <v>185.6</v>
      </c>
      <c r="N55" s="214">
        <f>SUM(N38:N54)</f>
        <v>193.7</v>
      </c>
    </row>
    <row r="56" spans="2:18" x14ac:dyDescent="0.2">
      <c r="B56" s="89">
        <f>'ВЭС, ВПМЭС'!U100</f>
        <v>47.8</v>
      </c>
      <c r="C56" s="259">
        <f>'ВЭС, ВПМЭС'!V100</f>
        <v>49.7</v>
      </c>
      <c r="D56" s="259">
        <f>'ВЭС, ВПМЭС'!W100</f>
        <v>20</v>
      </c>
      <c r="E56" s="89">
        <f>'ВЭС, ВПМЭС'!X100</f>
        <v>20.7</v>
      </c>
      <c r="F56" s="89">
        <f>'ВЭС, ВПМЭС'!Y100</f>
        <v>23.1</v>
      </c>
      <c r="G56" s="89">
        <f>'ВЭС, ВПМЭС'!Z100</f>
        <v>25.9</v>
      </c>
      <c r="I56" s="214"/>
      <c r="J56" s="260"/>
      <c r="K56" s="260"/>
      <c r="L56" s="214">
        <f>'ЧЭС, ВПМЭС'!X87</f>
        <v>173.6</v>
      </c>
      <c r="M56" s="214">
        <f>'ЧЭС, ВПМЭС'!Y87</f>
        <v>185.6</v>
      </c>
      <c r="N56" s="214">
        <f>'ЧЭС, ВПМЭС'!Z87</f>
        <v>193.7</v>
      </c>
    </row>
    <row r="57" spans="2:18" x14ac:dyDescent="0.2">
      <c r="B57" s="89">
        <f>'ВЭС, ВПМЭС'!U101</f>
        <v>47.2</v>
      </c>
      <c r="C57" s="259">
        <f>'ВЭС, ВПМЭС'!V101</f>
        <v>49.7</v>
      </c>
      <c r="D57" s="259">
        <f>'ВЭС, ВПМЭС'!W101</f>
        <v>15</v>
      </c>
      <c r="E57" s="89">
        <f>'ВЭС, ВПМЭС'!X101</f>
        <v>4</v>
      </c>
      <c r="F57" s="89">
        <f>'ВЭС, ВПМЭС'!Y101</f>
        <v>4.8</v>
      </c>
      <c r="G57" s="89">
        <f>'ВЭС, ВПМЭС'!Z101</f>
        <v>4.9000000000000004</v>
      </c>
      <c r="I57" s="214"/>
      <c r="J57" s="260"/>
      <c r="K57" s="260"/>
      <c r="L57" s="235">
        <f>L60-L61</f>
        <v>0</v>
      </c>
      <c r="M57" s="235">
        <f>M60-M61</f>
        <v>0</v>
      </c>
      <c r="N57" s="235">
        <f>N60-N61</f>
        <v>0</v>
      </c>
    </row>
    <row r="58" spans="2:18" x14ac:dyDescent="0.2">
      <c r="B58" s="90">
        <f>'ВЭС, ВПМЭС'!U102</f>
        <v>47</v>
      </c>
      <c r="C58" s="259">
        <f>'ВЭС, ВПМЭС'!V102</f>
        <v>49.7</v>
      </c>
      <c r="D58" s="259">
        <f>'ВЭС, ВПМЭС'!W102</f>
        <v>15</v>
      </c>
      <c r="E58" s="89">
        <f>'ВЭС, ВПМЭС'!X102</f>
        <v>8.6</v>
      </c>
      <c r="F58" s="89">
        <f>'ВЭС, ВПМЭС'!Y102</f>
        <v>8.6</v>
      </c>
      <c r="G58" s="89">
        <f>'ВЭС, ВПМЭС'!Z102</f>
        <v>8.6</v>
      </c>
      <c r="I58" s="214"/>
      <c r="J58" s="260"/>
      <c r="K58" s="260"/>
      <c r="L58" s="214"/>
    </row>
    <row r="59" spans="2:18" x14ac:dyDescent="0.2">
      <c r="B59" s="90">
        <f>'ВЭС, ВПМЭС'!U103</f>
        <v>47</v>
      </c>
      <c r="C59" s="259">
        <f>'ВЭС, ВПМЭС'!V103</f>
        <v>49.7</v>
      </c>
      <c r="D59" s="259">
        <f>'ВЭС, ВПМЭС'!W103</f>
        <v>10</v>
      </c>
      <c r="E59" s="89">
        <f>'ВЭС, ВПМЭС'!X103</f>
        <v>13</v>
      </c>
      <c r="F59" s="89">
        <f>'ВЭС, ВПМЭС'!Y103</f>
        <v>14</v>
      </c>
      <c r="G59" s="89">
        <f>'ВЭС, ВПМЭС'!Z103</f>
        <v>16.2</v>
      </c>
      <c r="I59" s="214"/>
      <c r="J59" s="260"/>
      <c r="K59" s="260"/>
      <c r="L59" s="214"/>
    </row>
    <row r="60" spans="2:18" x14ac:dyDescent="0.2">
      <c r="B60" s="89"/>
      <c r="C60" s="259"/>
      <c r="D60" s="259"/>
      <c r="E60" s="89">
        <f>SUM(E38:E59)</f>
        <v>209.3</v>
      </c>
      <c r="F60" s="89">
        <f>SUM(F38:F59)</f>
        <v>225.9</v>
      </c>
      <c r="G60" s="89">
        <f>SUM(G38:G59)</f>
        <v>233.3</v>
      </c>
      <c r="I60" s="214"/>
      <c r="J60" s="216"/>
      <c r="K60" s="144"/>
      <c r="L60" s="214"/>
      <c r="M60" s="214"/>
      <c r="N60" s="89"/>
    </row>
    <row r="61" spans="2:18" x14ac:dyDescent="0.2">
      <c r="B61" s="89"/>
      <c r="C61" s="216"/>
      <c r="D61" s="216"/>
      <c r="E61" s="90">
        <f>'ВЭС, ВПМЭС'!X76</f>
        <v>209.3</v>
      </c>
      <c r="F61" s="90">
        <f>'ВЭС, ВПМЭС'!Y76</f>
        <v>225.9</v>
      </c>
      <c r="G61" s="90">
        <f>'ВЭС, ВПМЭС'!Z76</f>
        <v>233.3</v>
      </c>
      <c r="I61" s="214"/>
      <c r="J61" s="216"/>
      <c r="K61" s="144"/>
      <c r="L61" s="214"/>
      <c r="M61" s="214"/>
      <c r="N61" s="89"/>
    </row>
    <row r="62" spans="2:18" x14ac:dyDescent="0.2">
      <c r="B62" s="89"/>
      <c r="C62" s="239"/>
      <c r="D62" s="239"/>
      <c r="E62" s="102">
        <f>E60-E61</f>
        <v>0</v>
      </c>
      <c r="F62" s="102">
        <f>F60-F61</f>
        <v>0</v>
      </c>
      <c r="G62" s="102">
        <f>G60-G61</f>
        <v>0</v>
      </c>
      <c r="I62" s="214"/>
      <c r="J62" s="216"/>
      <c r="K62" s="144"/>
      <c r="M62" s="235"/>
      <c r="N62" s="102"/>
    </row>
    <row r="63" spans="2:18" x14ac:dyDescent="0.2">
      <c r="B63" s="89"/>
      <c r="C63" s="239"/>
      <c r="D63" s="239"/>
      <c r="E63" s="240"/>
      <c r="F63" s="217"/>
      <c r="G63" s="217"/>
      <c r="I63" s="214"/>
      <c r="J63" s="216"/>
      <c r="K63" s="144"/>
    </row>
    <row r="64" spans="2:18" x14ac:dyDescent="0.2">
      <c r="B64" s="89"/>
      <c r="C64" s="216"/>
      <c r="D64" s="216"/>
      <c r="E64" s="90"/>
      <c r="F64" s="234"/>
      <c r="G64" s="234"/>
    </row>
    <row r="65" spans="2:7" x14ac:dyDescent="0.2">
      <c r="B65" s="89"/>
      <c r="C65" s="216"/>
      <c r="D65" s="216"/>
      <c r="E65" s="153"/>
      <c r="F65" s="237"/>
      <c r="G65" s="237"/>
    </row>
  </sheetData>
  <mergeCells count="40">
    <mergeCell ref="A1:CP1"/>
    <mergeCell ref="A3:CP3"/>
    <mergeCell ref="A6:A8"/>
    <mergeCell ref="N8:P8"/>
    <mergeCell ref="Q8:S8"/>
    <mergeCell ref="T8:V8"/>
    <mergeCell ref="W8:Y8"/>
    <mergeCell ref="Z8:AB8"/>
    <mergeCell ref="CE8:CG8"/>
    <mergeCell ref="CH8:CJ8"/>
    <mergeCell ref="CK8:CM8"/>
    <mergeCell ref="AC8:AE8"/>
    <mergeCell ref="BY8:CA8"/>
    <mergeCell ref="CB8:CD8"/>
    <mergeCell ref="AX8:AZ8"/>
    <mergeCell ref="B7:BF7"/>
    <mergeCell ref="CN8:CP8"/>
    <mergeCell ref="B8:D8"/>
    <mergeCell ref="E8:G8"/>
    <mergeCell ref="H8:J8"/>
    <mergeCell ref="K8:M8"/>
    <mergeCell ref="AF8:AH8"/>
    <mergeCell ref="BA8:BC8"/>
    <mergeCell ref="BD8:BF8"/>
    <mergeCell ref="BG8:BI8"/>
    <mergeCell ref="BV8:BX8"/>
    <mergeCell ref="AI8:AK8"/>
    <mergeCell ref="AL8:AN8"/>
    <mergeCell ref="AO8:AQ8"/>
    <mergeCell ref="BS8:BU8"/>
    <mergeCell ref="BJ8:BL8"/>
    <mergeCell ref="BM8:BO8"/>
    <mergeCell ref="BP8:BR8"/>
    <mergeCell ref="AR8:AT8"/>
    <mergeCell ref="AU8:AW8"/>
    <mergeCell ref="B37:G37"/>
    <mergeCell ref="I37:N37"/>
    <mergeCell ref="P37:U37"/>
    <mergeCell ref="W37:AB37"/>
    <mergeCell ref="AD37:AI37"/>
  </mergeCells>
  <pageMargins left="0.74803149606299213" right="0.74803149606299213" top="0.59055118110236227" bottom="0.59055118110236227" header="0.51181102362204722" footer="0.51181102362204722"/>
  <pageSetup paperSize="9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14</vt:i4>
      </vt:variant>
    </vt:vector>
  </HeadingPairs>
  <TitlesOfParts>
    <vt:vector size="24" baseType="lpstr">
      <vt:lpstr>Сумма АЧР</vt:lpstr>
      <vt:lpstr>Совм. АЧР-1-АЧР-2</vt:lpstr>
      <vt:lpstr>Свод</vt:lpstr>
      <vt:lpstr>ВЭС, ВПМЭС</vt:lpstr>
      <vt:lpstr>ЧЭС, ВПМЭС</vt:lpstr>
      <vt:lpstr>ВУЭС</vt:lpstr>
      <vt:lpstr>ТЭС</vt:lpstr>
      <vt:lpstr>КЭС</vt:lpstr>
      <vt:lpstr>ЧАПВ</vt:lpstr>
      <vt:lpstr>коды ВЭ</vt:lpstr>
      <vt:lpstr>ВУЭС!Заголовки_для_печати</vt:lpstr>
      <vt:lpstr>'ВЭС, ВПМЭС'!Заголовки_для_печати</vt:lpstr>
      <vt:lpstr>КЭС!Заголовки_для_печати</vt:lpstr>
      <vt:lpstr>ТЭС!Заголовки_для_печати</vt:lpstr>
      <vt:lpstr>'ЧЭС, ВПМЭС'!Заголовки_для_печати</vt:lpstr>
      <vt:lpstr>ВУЭС!Область_печати</vt:lpstr>
      <vt:lpstr>'ВЭС, ВПМЭС'!Область_печати</vt:lpstr>
      <vt:lpstr>КЭС!Область_печати</vt:lpstr>
      <vt:lpstr>Свод!Область_печати</vt:lpstr>
      <vt:lpstr>'Совм. АЧР-1-АЧР-2'!Область_печати</vt:lpstr>
      <vt:lpstr>'Сумма АЧР'!Область_печати</vt:lpstr>
      <vt:lpstr>ТЭС!Область_печати</vt:lpstr>
      <vt:lpstr>ЧАПВ!Область_печати</vt:lpstr>
      <vt:lpstr>'ЧЭС, ВПМЭС'!Область_печати</vt:lpstr>
    </vt:vector>
  </TitlesOfParts>
  <Company>Vologda-Energo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Gulanova</dc:creator>
  <cp:lastModifiedBy>Уланова Галина Николаевна</cp:lastModifiedBy>
  <cp:lastPrinted>2019-08-22T06:36:19Z</cp:lastPrinted>
  <dcterms:created xsi:type="dcterms:W3CDTF">2011-05-31T09:32:37Z</dcterms:created>
  <dcterms:modified xsi:type="dcterms:W3CDTF">2021-01-20T13:14:14Z</dcterms:modified>
</cp:coreProperties>
</file>